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180" windowHeight="8832"/>
  </bookViews>
  <sheets>
    <sheet name="#2 Engine " sheetId="19" r:id="rId1"/>
    <sheet name="#3 Engine  " sheetId="18" r:id="rId2"/>
    <sheet name="Jan 26 plan" sheetId="15" r:id="rId3"/>
    <sheet name="Jan 27 plan" sheetId="2" r:id="rId4"/>
    <sheet name="Jan 28 AM plan" sheetId="4" r:id="rId5"/>
    <sheet name="Jan 28 PM plan" sheetId="3" r:id="rId6"/>
    <sheet name="Jan 29 AM plan" sheetId="6" r:id="rId7"/>
    <sheet name="Jan 30 AM plan " sheetId="7" r:id="rId8"/>
    <sheet name="Jan 30 PM plan" sheetId="8" r:id="rId9"/>
    <sheet name="Jan 31 AM plan " sheetId="9" r:id="rId10"/>
    <sheet name="Jan 31 AM 2 plan " sheetId="10" r:id="rId11"/>
    <sheet name="Jan 31 PM plan" sheetId="11" r:id="rId12"/>
    <sheet name="Feb 2 AM Plan" sheetId="12" r:id="rId13"/>
    <sheet name="Fuel Analysis" sheetId="13" r:id="rId14"/>
  </sheets>
  <definedNames>
    <definedName name="_xlnm.Print_Area" localSheetId="12">'Feb 2 AM Plan'!$A$1:$X$35</definedName>
    <definedName name="_xlnm.Print_Area" localSheetId="2">'Jan 26 plan'!$A$1:$W$47</definedName>
    <definedName name="_xlnm.Print_Area" localSheetId="3">'Jan 27 plan'!$A$1:$AA$31</definedName>
    <definedName name="_xlnm.Print_Area" localSheetId="4">'Jan 28 AM plan'!$A$1:$X$27</definedName>
    <definedName name="_xlnm.Print_Area" localSheetId="5">'Jan 28 PM plan'!$A$1:$Z$29</definedName>
    <definedName name="_xlnm.Print_Area" localSheetId="7">'Jan 30 AM plan '!$A$1:$Z$30</definedName>
    <definedName name="_xlnm.Print_Area" localSheetId="8">'Jan 30 PM plan'!$A$1:$Z$32</definedName>
    <definedName name="_xlnm.Print_Area" localSheetId="10">'Jan 31 AM 2 plan '!$A$1:$Z$29</definedName>
    <definedName name="_xlnm.Print_Area" localSheetId="9">'Jan 31 AM plan '!$A$1:$Z$38</definedName>
    <definedName name="_xlnm.Print_Area" localSheetId="11">'Jan 31 PM plan'!$A$1:$X$28</definedName>
  </definedNames>
  <calcPr calcId="125725"/>
</workbook>
</file>

<file path=xl/calcChain.xml><?xml version="1.0" encoding="utf-8"?>
<calcChain xmlns="http://schemas.openxmlformats.org/spreadsheetml/2006/main">
  <c r="X23" i="12"/>
  <c r="X22"/>
  <c r="X21"/>
  <c r="X20"/>
  <c r="X19"/>
  <c r="X18"/>
  <c r="X17"/>
  <c r="X16"/>
  <c r="X15"/>
  <c r="X14"/>
  <c r="X13"/>
  <c r="X12"/>
  <c r="X11"/>
  <c r="X10"/>
  <c r="X9"/>
  <c r="X8"/>
  <c r="X7"/>
  <c r="X23" i="11"/>
  <c r="X22"/>
  <c r="X21"/>
  <c r="X20"/>
  <c r="X19"/>
  <c r="X18"/>
  <c r="X17"/>
  <c r="X16"/>
  <c r="X15"/>
  <c r="X14"/>
  <c r="X13"/>
  <c r="X12"/>
  <c r="X11"/>
  <c r="X10"/>
  <c r="X9"/>
  <c r="X8"/>
  <c r="Z24" i="10"/>
  <c r="Z23"/>
  <c r="Z22"/>
  <c r="Z21"/>
  <c r="Z20"/>
  <c r="Z19"/>
  <c r="Z18"/>
  <c r="Z17"/>
  <c r="Z16"/>
  <c r="Z15"/>
  <c r="Z14"/>
  <c r="Z13"/>
  <c r="Z12"/>
  <c r="Z11"/>
  <c r="Z10"/>
  <c r="Z9"/>
  <c r="Z8"/>
  <c r="Z7"/>
  <c r="Z15" i="9"/>
  <c r="Z14"/>
  <c r="Z13"/>
  <c r="Z12"/>
  <c r="Z11"/>
  <c r="Z10"/>
  <c r="Z9"/>
  <c r="Z8"/>
  <c r="Z7"/>
  <c r="Z24" i="8"/>
  <c r="Z23"/>
  <c r="Z22"/>
  <c r="Z21"/>
  <c r="Z20"/>
  <c r="Z19"/>
  <c r="Z18"/>
  <c r="Z17"/>
  <c r="Z16"/>
  <c r="Z15"/>
  <c r="Z14"/>
  <c r="Z13"/>
  <c r="Z12"/>
  <c r="Z11"/>
  <c r="Z10"/>
  <c r="Z9"/>
  <c r="Z8"/>
  <c r="Z25" i="7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23" i="6"/>
  <c r="Z22"/>
  <c r="Z21"/>
  <c r="Z20"/>
  <c r="Z19"/>
  <c r="Z18"/>
  <c r="Z17"/>
  <c r="Z16"/>
  <c r="Z15"/>
  <c r="Z14"/>
  <c r="Z13"/>
  <c r="Z12"/>
  <c r="Z11"/>
  <c r="Z10"/>
  <c r="Z9"/>
  <c r="Z8"/>
  <c r="Z7"/>
  <c r="Z24" i="3"/>
  <c r="Z23"/>
  <c r="Z22"/>
  <c r="Z21"/>
  <c r="Z20"/>
  <c r="Z19"/>
  <c r="Z18"/>
  <c r="Z17"/>
  <c r="Z16"/>
  <c r="Z15"/>
  <c r="Z14"/>
  <c r="Z13"/>
  <c r="Z12"/>
  <c r="Z11"/>
  <c r="Z10"/>
  <c r="Z9"/>
  <c r="Z8"/>
  <c r="X22" i="4"/>
  <c r="X21"/>
  <c r="X20"/>
  <c r="X19"/>
  <c r="X18"/>
  <c r="X17"/>
  <c r="X16"/>
  <c r="X15"/>
  <c r="X14"/>
  <c r="X13"/>
  <c r="X12"/>
  <c r="X11"/>
  <c r="X10"/>
  <c r="X9"/>
  <c r="X8"/>
  <c r="X7"/>
  <c r="V21" i="2"/>
  <c r="V20"/>
  <c r="V19"/>
  <c r="V18"/>
  <c r="V17"/>
  <c r="V16"/>
  <c r="V15"/>
  <c r="V14"/>
  <c r="V13"/>
  <c r="V12"/>
  <c r="V11"/>
  <c r="V10"/>
  <c r="V9"/>
  <c r="V8"/>
  <c r="V7"/>
  <c r="V14" i="15"/>
  <c r="V13"/>
  <c r="V12"/>
  <c r="V11"/>
  <c r="V10"/>
  <c r="V9"/>
  <c r="V8"/>
  <c r="V7"/>
  <c r="V24" i="8"/>
  <c r="Y24"/>
  <c r="T24" i="10"/>
  <c r="T23"/>
  <c r="T22"/>
  <c r="T21"/>
  <c r="T20"/>
  <c r="T19"/>
  <c r="T18"/>
  <c r="T17"/>
  <c r="T16"/>
  <c r="T15"/>
  <c r="T14"/>
  <c r="T13"/>
  <c r="T12"/>
  <c r="T11"/>
  <c r="T10"/>
  <c r="T9"/>
  <c r="T8"/>
  <c r="T15" i="9" l="1"/>
  <c r="T14"/>
  <c r="T13"/>
  <c r="T12"/>
  <c r="T11"/>
  <c r="T10"/>
  <c r="T9"/>
  <c r="T8"/>
  <c r="T7"/>
  <c r="T24" i="8"/>
  <c r="S24"/>
  <c r="R24"/>
  <c r="L24"/>
  <c r="K24"/>
  <c r="T23"/>
  <c r="T22"/>
  <c r="T21"/>
  <c r="T20"/>
  <c r="T19"/>
  <c r="T18"/>
  <c r="T17"/>
  <c r="T16"/>
  <c r="T15"/>
  <c r="T14"/>
  <c r="T13"/>
  <c r="T12"/>
  <c r="T11"/>
  <c r="T10"/>
  <c r="T9"/>
  <c r="T8"/>
  <c r="T25" i="7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23" i="6"/>
  <c r="T22"/>
  <c r="T21"/>
  <c r="T20"/>
  <c r="T19"/>
  <c r="T18"/>
  <c r="T17"/>
  <c r="T16"/>
  <c r="T15"/>
  <c r="T14"/>
  <c r="T13"/>
  <c r="T12"/>
  <c r="T11"/>
  <c r="T10"/>
  <c r="T9"/>
  <c r="T8"/>
  <c r="T7"/>
  <c r="U2" i="10"/>
  <c r="U2" i="9"/>
  <c r="V14" s="1"/>
  <c r="V2" i="8"/>
  <c r="V23" s="1"/>
  <c r="V2" i="7"/>
  <c r="V25" s="1"/>
  <c r="V2" i="6"/>
  <c r="V22" s="1"/>
  <c r="U2" i="3"/>
  <c r="V23" s="1"/>
  <c r="Y24" i="10"/>
  <c r="R24" s="1"/>
  <c r="Y23"/>
  <c r="R23" s="1"/>
  <c r="Y22"/>
  <c r="R22" s="1"/>
  <c r="Y21"/>
  <c r="R21" s="1"/>
  <c r="Y20"/>
  <c r="R20" s="1"/>
  <c r="Y19"/>
  <c r="R19" s="1"/>
  <c r="Y18"/>
  <c r="R18" s="1"/>
  <c r="Y17"/>
  <c r="R17" s="1"/>
  <c r="Y16"/>
  <c r="R16" s="1"/>
  <c r="Y15"/>
  <c r="R15" s="1"/>
  <c r="Y14"/>
  <c r="R14" s="1"/>
  <c r="Y13"/>
  <c r="R13" s="1"/>
  <c r="Y12"/>
  <c r="R12" s="1"/>
  <c r="Y11"/>
  <c r="R11" s="1"/>
  <c r="Y10"/>
  <c r="R10" s="1"/>
  <c r="Y9"/>
  <c r="R9" s="1"/>
  <c r="Y8"/>
  <c r="R8" s="1"/>
  <c r="Y7"/>
  <c r="S24"/>
  <c r="S23"/>
  <c r="S22"/>
  <c r="S21"/>
  <c r="S20"/>
  <c r="S19"/>
  <c r="S18"/>
  <c r="S17"/>
  <c r="S16"/>
  <c r="S15"/>
  <c r="S14"/>
  <c r="S13"/>
  <c r="S12"/>
  <c r="S11"/>
  <c r="S10"/>
  <c r="S9"/>
  <c r="S8"/>
  <c r="Y15" i="9"/>
  <c r="R15" s="1"/>
  <c r="Y14"/>
  <c r="R14" s="1"/>
  <c r="Y13"/>
  <c r="R13" s="1"/>
  <c r="Y12"/>
  <c r="R12" s="1"/>
  <c r="Y11"/>
  <c r="R11" s="1"/>
  <c r="Y10"/>
  <c r="R10" s="1"/>
  <c r="Y9"/>
  <c r="R9" s="1"/>
  <c r="Y8"/>
  <c r="R8" s="1"/>
  <c r="Y7"/>
  <c r="R7" s="1"/>
  <c r="S15"/>
  <c r="S13"/>
  <c r="S11"/>
  <c r="S9"/>
  <c r="S7"/>
  <c r="Y23" i="8"/>
  <c r="R23" s="1"/>
  <c r="Y22"/>
  <c r="R22" s="1"/>
  <c r="Y21"/>
  <c r="R21" s="1"/>
  <c r="Y20"/>
  <c r="R20" s="1"/>
  <c r="Y19"/>
  <c r="R19" s="1"/>
  <c r="Y18"/>
  <c r="R18" s="1"/>
  <c r="Y17"/>
  <c r="R17" s="1"/>
  <c r="Y16"/>
  <c r="R16" s="1"/>
  <c r="Y15"/>
  <c r="R15" s="1"/>
  <c r="Y14"/>
  <c r="R14" s="1"/>
  <c r="Y13"/>
  <c r="R13" s="1"/>
  <c r="Y12"/>
  <c r="R12" s="1"/>
  <c r="Y11"/>
  <c r="R11" s="1"/>
  <c r="Y10"/>
  <c r="R10" s="1"/>
  <c r="Y9"/>
  <c r="R9" s="1"/>
  <c r="Y8"/>
  <c r="R8" s="1"/>
  <c r="V23" i="10" l="1"/>
  <c r="V19"/>
  <c r="K9"/>
  <c r="K11"/>
  <c r="K13"/>
  <c r="K15"/>
  <c r="K17"/>
  <c r="K19"/>
  <c r="K21"/>
  <c r="K23"/>
  <c r="L8"/>
  <c r="L10"/>
  <c r="L12"/>
  <c r="L14"/>
  <c r="L16"/>
  <c r="L18"/>
  <c r="L20"/>
  <c r="L22"/>
  <c r="L24"/>
  <c r="V9"/>
  <c r="V12"/>
  <c r="V13"/>
  <c r="V15"/>
  <c r="V17"/>
  <c r="V20"/>
  <c r="V22"/>
  <c r="V24"/>
  <c r="K8"/>
  <c r="K10"/>
  <c r="K12"/>
  <c r="K14"/>
  <c r="K16"/>
  <c r="K18"/>
  <c r="K20"/>
  <c r="K22"/>
  <c r="K24"/>
  <c r="L9"/>
  <c r="L11"/>
  <c r="L13"/>
  <c r="L15"/>
  <c r="L17"/>
  <c r="L19"/>
  <c r="L21"/>
  <c r="L23"/>
  <c r="V8"/>
  <c r="V10"/>
  <c r="V11"/>
  <c r="V14"/>
  <c r="V16"/>
  <c r="V18"/>
  <c r="V21"/>
  <c r="S8" i="9"/>
  <c r="S10"/>
  <c r="S12"/>
  <c r="S14"/>
  <c r="K8"/>
  <c r="K10"/>
  <c r="K12"/>
  <c r="K14"/>
  <c r="L7"/>
  <c r="L9"/>
  <c r="L11"/>
  <c r="L13"/>
  <c r="L15"/>
  <c r="V7"/>
  <c r="V9"/>
  <c r="V11"/>
  <c r="V13"/>
  <c r="V15"/>
  <c r="K7"/>
  <c r="K9"/>
  <c r="K11"/>
  <c r="K13"/>
  <c r="K15"/>
  <c r="L8"/>
  <c r="L10"/>
  <c r="L12"/>
  <c r="L14"/>
  <c r="V8"/>
  <c r="V10"/>
  <c r="V12"/>
  <c r="S8" i="8"/>
  <c r="S10"/>
  <c r="S12"/>
  <c r="S14"/>
  <c r="S16"/>
  <c r="S18"/>
  <c r="S20"/>
  <c r="S22"/>
  <c r="S9"/>
  <c r="S11"/>
  <c r="S13"/>
  <c r="S15"/>
  <c r="S17"/>
  <c r="S19"/>
  <c r="S21"/>
  <c r="S23"/>
  <c r="K8"/>
  <c r="K10"/>
  <c r="K12"/>
  <c r="K14"/>
  <c r="K16"/>
  <c r="K18"/>
  <c r="K20"/>
  <c r="K22"/>
  <c r="L8"/>
  <c r="L10"/>
  <c r="L12"/>
  <c r="L14"/>
  <c r="L16"/>
  <c r="L18"/>
  <c r="L20"/>
  <c r="L22"/>
  <c r="V8"/>
  <c r="V10"/>
  <c r="V12"/>
  <c r="V14"/>
  <c r="V16"/>
  <c r="V18"/>
  <c r="V20"/>
  <c r="V22"/>
  <c r="K9"/>
  <c r="K11"/>
  <c r="K13"/>
  <c r="K15"/>
  <c r="K17"/>
  <c r="K19"/>
  <c r="K21"/>
  <c r="K23"/>
  <c r="L9"/>
  <c r="L11"/>
  <c r="L13"/>
  <c r="L15"/>
  <c r="L17"/>
  <c r="L19"/>
  <c r="L21"/>
  <c r="L23"/>
  <c r="V9"/>
  <c r="V11"/>
  <c r="V13"/>
  <c r="V15"/>
  <c r="V17"/>
  <c r="V19"/>
  <c r="V21"/>
  <c r="V9" i="7"/>
  <c r="V13"/>
  <c r="V17"/>
  <c r="V21"/>
  <c r="V7"/>
  <c r="V11"/>
  <c r="V15"/>
  <c r="V19"/>
  <c r="V23"/>
  <c r="V8"/>
  <c r="V10"/>
  <c r="V12"/>
  <c r="V14"/>
  <c r="V16"/>
  <c r="V18"/>
  <c r="V20"/>
  <c r="V22"/>
  <c r="V24"/>
  <c r="V7" i="6"/>
  <c r="V9"/>
  <c r="V11"/>
  <c r="V13"/>
  <c r="V15"/>
  <c r="V17"/>
  <c r="V19"/>
  <c r="V21"/>
  <c r="V23"/>
  <c r="V8"/>
  <c r="V10"/>
  <c r="V12"/>
  <c r="V14"/>
  <c r="V16"/>
  <c r="V18"/>
  <c r="V20"/>
  <c r="V24" i="3"/>
  <c r="V8"/>
  <c r="V10"/>
  <c r="V12"/>
  <c r="V14"/>
  <c r="V16"/>
  <c r="V18"/>
  <c r="V20"/>
  <c r="V22"/>
  <c r="V7"/>
  <c r="V9"/>
  <c r="V11"/>
  <c r="V13"/>
  <c r="V15"/>
  <c r="V17"/>
  <c r="V19"/>
  <c r="V21"/>
  <c r="Y25" i="7"/>
  <c r="R25" s="1"/>
  <c r="Y24"/>
  <c r="R24" s="1"/>
  <c r="Y23"/>
  <c r="R23" s="1"/>
  <c r="Y22"/>
  <c r="R22" s="1"/>
  <c r="Y21"/>
  <c r="R21" s="1"/>
  <c r="Y20"/>
  <c r="R20" s="1"/>
  <c r="Y19"/>
  <c r="R19" s="1"/>
  <c r="Y18"/>
  <c r="R18" s="1"/>
  <c r="Y17"/>
  <c r="R17" s="1"/>
  <c r="Y16"/>
  <c r="R16" s="1"/>
  <c r="Y15"/>
  <c r="R15" s="1"/>
  <c r="Y14"/>
  <c r="R14" s="1"/>
  <c r="Y13"/>
  <c r="R13" s="1"/>
  <c r="Y12"/>
  <c r="R12" s="1"/>
  <c r="Y11"/>
  <c r="R11" s="1"/>
  <c r="Y10"/>
  <c r="R10" s="1"/>
  <c r="Y9"/>
  <c r="R9" s="1"/>
  <c r="Y8"/>
  <c r="R8" s="1"/>
  <c r="Y7"/>
  <c r="R7" s="1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Y23" i="6"/>
  <c r="R23" s="1"/>
  <c r="Y22"/>
  <c r="R22" s="1"/>
  <c r="Y21"/>
  <c r="R21" s="1"/>
  <c r="Y20"/>
  <c r="R20" s="1"/>
  <c r="Y19"/>
  <c r="R19" s="1"/>
  <c r="Y18"/>
  <c r="R18" s="1"/>
  <c r="Y17"/>
  <c r="R17" s="1"/>
  <c r="Y16"/>
  <c r="R16" s="1"/>
  <c r="Y15"/>
  <c r="R15" s="1"/>
  <c r="Y14"/>
  <c r="R14" s="1"/>
  <c r="Y13"/>
  <c r="R13" s="1"/>
  <c r="Y12"/>
  <c r="R12" s="1"/>
  <c r="Y11"/>
  <c r="R11" s="1"/>
  <c r="Y10"/>
  <c r="R10" s="1"/>
  <c r="Y9"/>
  <c r="R9" s="1"/>
  <c r="Y8"/>
  <c r="R8" s="1"/>
  <c r="Y7"/>
  <c r="R7" s="1"/>
  <c r="Y24" i="3"/>
  <c r="R24" s="1"/>
  <c r="Y23"/>
  <c r="R23" s="1"/>
  <c r="Y22"/>
  <c r="R22" s="1"/>
  <c r="Y21"/>
  <c r="R21" s="1"/>
  <c r="Y20"/>
  <c r="R20" s="1"/>
  <c r="Y19"/>
  <c r="R19" s="1"/>
  <c r="Y18"/>
  <c r="R18" s="1"/>
  <c r="Y17"/>
  <c r="R17" s="1"/>
  <c r="Y16"/>
  <c r="R16" s="1"/>
  <c r="Y15"/>
  <c r="R15" s="1"/>
  <c r="Y14"/>
  <c r="R14" s="1"/>
  <c r="Y13"/>
  <c r="R13" s="1"/>
  <c r="Y12"/>
  <c r="R12" s="1"/>
  <c r="Y11"/>
  <c r="R11" s="1"/>
  <c r="Y10"/>
  <c r="R10" s="1"/>
  <c r="Y9"/>
  <c r="R9" s="1"/>
  <c r="Y8"/>
  <c r="R8" s="1"/>
  <c r="S24"/>
  <c r="S23"/>
  <c r="S22"/>
  <c r="S21"/>
  <c r="S20"/>
  <c r="S19"/>
  <c r="S18"/>
  <c r="S17"/>
  <c r="S16"/>
  <c r="S15"/>
  <c r="S14"/>
  <c r="S13"/>
  <c r="S12"/>
  <c r="S11"/>
  <c r="S10"/>
  <c r="S9"/>
  <c r="S8"/>
  <c r="W23" i="12"/>
  <c r="K23" s="1"/>
  <c r="W22"/>
  <c r="R22" s="1"/>
  <c r="W21"/>
  <c r="K21" s="1"/>
  <c r="W20"/>
  <c r="R20" s="1"/>
  <c r="W19"/>
  <c r="K19" s="1"/>
  <c r="W18"/>
  <c r="R18" s="1"/>
  <c r="W17"/>
  <c r="K17" s="1"/>
  <c r="W16"/>
  <c r="R16" s="1"/>
  <c r="W15"/>
  <c r="K15" s="1"/>
  <c r="L23"/>
  <c r="S22"/>
  <c r="L21"/>
  <c r="S20"/>
  <c r="L19"/>
  <c r="S18"/>
  <c r="L17"/>
  <c r="S16"/>
  <c r="L15"/>
  <c r="W14"/>
  <c r="L14" s="1"/>
  <c r="W13"/>
  <c r="L13" s="1"/>
  <c r="W12"/>
  <c r="L12" s="1"/>
  <c r="W11"/>
  <c r="L11" s="1"/>
  <c r="W10"/>
  <c r="L10" s="1"/>
  <c r="W9"/>
  <c r="L9" s="1"/>
  <c r="W8"/>
  <c r="L8" s="1"/>
  <c r="W7"/>
  <c r="L7" s="1"/>
  <c r="W23" i="11"/>
  <c r="K23" s="1"/>
  <c r="W22"/>
  <c r="L22" s="1"/>
  <c r="W21"/>
  <c r="L21" s="1"/>
  <c r="W20"/>
  <c r="L20" s="1"/>
  <c r="W19"/>
  <c r="L19" s="1"/>
  <c r="W18"/>
  <c r="L18" s="1"/>
  <c r="W17"/>
  <c r="L17" s="1"/>
  <c r="W16"/>
  <c r="L16" s="1"/>
  <c r="W15"/>
  <c r="L15" s="1"/>
  <c r="W14"/>
  <c r="L14" s="1"/>
  <c r="W13"/>
  <c r="L13" s="1"/>
  <c r="W12"/>
  <c r="L12" s="1"/>
  <c r="W11"/>
  <c r="L11" s="1"/>
  <c r="W10"/>
  <c r="L10" s="1"/>
  <c r="W9"/>
  <c r="L9" s="1"/>
  <c r="W8"/>
  <c r="L8" s="1"/>
  <c r="W22" i="4"/>
  <c r="L22" s="1"/>
  <c r="W21"/>
  <c r="L21" s="1"/>
  <c r="W20"/>
  <c r="L20" s="1"/>
  <c r="W19"/>
  <c r="L19" s="1"/>
  <c r="W18"/>
  <c r="L18" s="1"/>
  <c r="W17"/>
  <c r="L17" s="1"/>
  <c r="W16"/>
  <c r="L16" s="1"/>
  <c r="W15"/>
  <c r="L15" s="1"/>
  <c r="W14"/>
  <c r="L14" s="1"/>
  <c r="W13"/>
  <c r="L13" s="1"/>
  <c r="W12"/>
  <c r="L12" s="1"/>
  <c r="W11"/>
  <c r="L11" s="1"/>
  <c r="W10"/>
  <c r="L10" s="1"/>
  <c r="W9"/>
  <c r="L9" s="1"/>
  <c r="W8"/>
  <c r="L8" s="1"/>
  <c r="W7"/>
  <c r="L7" s="1"/>
  <c r="U21" i="2"/>
  <c r="K21" s="1"/>
  <c r="U20"/>
  <c r="J20" s="1"/>
  <c r="U19"/>
  <c r="K19" s="1"/>
  <c r="U18"/>
  <c r="J18" s="1"/>
  <c r="U17"/>
  <c r="K17" s="1"/>
  <c r="U16"/>
  <c r="J16" s="1"/>
  <c r="U15"/>
  <c r="K15" s="1"/>
  <c r="U14"/>
  <c r="J14" s="1"/>
  <c r="U13"/>
  <c r="K13" s="1"/>
  <c r="U12"/>
  <c r="J12" s="1"/>
  <c r="U11"/>
  <c r="K11" s="1"/>
  <c r="U10"/>
  <c r="J10" s="1"/>
  <c r="U9"/>
  <c r="K9" s="1"/>
  <c r="U8"/>
  <c r="J8" s="1"/>
  <c r="U7"/>
  <c r="K7" s="1"/>
  <c r="U44" i="15"/>
  <c r="Q44" s="1"/>
  <c r="U43"/>
  <c r="Q43" s="1"/>
  <c r="U42"/>
  <c r="Q42" s="1"/>
  <c r="U41"/>
  <c r="Q41" s="1"/>
  <c r="U30"/>
  <c r="K30" s="1"/>
  <c r="U29"/>
  <c r="Q29" s="1"/>
  <c r="U28"/>
  <c r="K28" s="1"/>
  <c r="U27"/>
  <c r="Q27" s="1"/>
  <c r="U26"/>
  <c r="K26" s="1"/>
  <c r="K7" i="4" l="1"/>
  <c r="K9"/>
  <c r="K11"/>
  <c r="K13"/>
  <c r="K15"/>
  <c r="K17"/>
  <c r="K19"/>
  <c r="K21"/>
  <c r="R7"/>
  <c r="R9"/>
  <c r="R11"/>
  <c r="R13"/>
  <c r="R15"/>
  <c r="R17"/>
  <c r="R19"/>
  <c r="R21"/>
  <c r="S7"/>
  <c r="S9"/>
  <c r="S11"/>
  <c r="S13"/>
  <c r="S15"/>
  <c r="S17"/>
  <c r="S19"/>
  <c r="S21"/>
  <c r="K8"/>
  <c r="K10"/>
  <c r="K12"/>
  <c r="K14"/>
  <c r="K16"/>
  <c r="K18"/>
  <c r="K20"/>
  <c r="K22"/>
  <c r="R8"/>
  <c r="R10"/>
  <c r="R12"/>
  <c r="R14"/>
  <c r="R16"/>
  <c r="R18"/>
  <c r="R20"/>
  <c r="R22"/>
  <c r="S8"/>
  <c r="S10"/>
  <c r="S12"/>
  <c r="S14"/>
  <c r="S16"/>
  <c r="S18"/>
  <c r="S20"/>
  <c r="S22"/>
  <c r="P7" i="2"/>
  <c r="P9"/>
  <c r="P11"/>
  <c r="P13"/>
  <c r="P15"/>
  <c r="P17"/>
  <c r="P19"/>
  <c r="P21"/>
  <c r="Q8"/>
  <c r="Q10"/>
  <c r="Q12"/>
  <c r="Q14"/>
  <c r="Q16"/>
  <c r="Q18"/>
  <c r="Q20"/>
  <c r="J7"/>
  <c r="J9"/>
  <c r="J11"/>
  <c r="J13"/>
  <c r="J15"/>
  <c r="J17"/>
  <c r="J19"/>
  <c r="J21"/>
  <c r="K8"/>
  <c r="K10"/>
  <c r="K12"/>
  <c r="K14"/>
  <c r="K16"/>
  <c r="K18"/>
  <c r="K20"/>
  <c r="P8"/>
  <c r="P10"/>
  <c r="P12"/>
  <c r="P14"/>
  <c r="P16"/>
  <c r="P18"/>
  <c r="P20"/>
  <c r="Q7"/>
  <c r="Q9"/>
  <c r="Q11"/>
  <c r="Q13"/>
  <c r="Q15"/>
  <c r="Q17"/>
  <c r="Q19"/>
  <c r="Q21"/>
  <c r="K29" i="15"/>
  <c r="J29"/>
  <c r="J42"/>
  <c r="J44"/>
  <c r="P42"/>
  <c r="P44"/>
  <c r="K42"/>
  <c r="K44"/>
  <c r="J27"/>
  <c r="K27"/>
  <c r="J41"/>
  <c r="J43"/>
  <c r="P41"/>
  <c r="P43"/>
  <c r="K41"/>
  <c r="K43"/>
  <c r="R7" i="12"/>
  <c r="R9"/>
  <c r="R11"/>
  <c r="R13"/>
  <c r="S7"/>
  <c r="S9"/>
  <c r="S11"/>
  <c r="S13"/>
  <c r="K7"/>
  <c r="K9"/>
  <c r="K11"/>
  <c r="K13"/>
  <c r="R8"/>
  <c r="R10"/>
  <c r="R12"/>
  <c r="R14"/>
  <c r="S8"/>
  <c r="S10"/>
  <c r="S12"/>
  <c r="S14"/>
  <c r="K8"/>
  <c r="K10"/>
  <c r="K12"/>
  <c r="K14"/>
  <c r="R15"/>
  <c r="S15"/>
  <c r="R17"/>
  <c r="R19"/>
  <c r="R21"/>
  <c r="R23"/>
  <c r="S17"/>
  <c r="S19"/>
  <c r="S21"/>
  <c r="S23"/>
  <c r="K16"/>
  <c r="K18"/>
  <c r="K20"/>
  <c r="K22"/>
  <c r="L16"/>
  <c r="L18"/>
  <c r="L20"/>
  <c r="L22"/>
  <c r="R9" i="11"/>
  <c r="R11"/>
  <c r="R13"/>
  <c r="R15"/>
  <c r="R17"/>
  <c r="R19"/>
  <c r="R21"/>
  <c r="R23"/>
  <c r="S9"/>
  <c r="S11"/>
  <c r="S13"/>
  <c r="S15"/>
  <c r="S17"/>
  <c r="S19"/>
  <c r="S21"/>
  <c r="S23"/>
  <c r="K22"/>
  <c r="K9"/>
  <c r="K11"/>
  <c r="K13"/>
  <c r="K15"/>
  <c r="K17"/>
  <c r="K19"/>
  <c r="K21"/>
  <c r="L23"/>
  <c r="R8"/>
  <c r="R10"/>
  <c r="R12"/>
  <c r="R14"/>
  <c r="R16"/>
  <c r="R18"/>
  <c r="R20"/>
  <c r="R22"/>
  <c r="S8"/>
  <c r="S10"/>
  <c r="S12"/>
  <c r="S14"/>
  <c r="S16"/>
  <c r="S18"/>
  <c r="S20"/>
  <c r="S22"/>
  <c r="K8"/>
  <c r="K10"/>
  <c r="K12"/>
  <c r="K14"/>
  <c r="K16"/>
  <c r="K18"/>
  <c r="K20"/>
  <c r="K8" i="7"/>
  <c r="K10"/>
  <c r="K12"/>
  <c r="K14"/>
  <c r="K16"/>
  <c r="K18"/>
  <c r="K20"/>
  <c r="K22"/>
  <c r="K24"/>
  <c r="L7"/>
  <c r="L9"/>
  <c r="L11"/>
  <c r="L13"/>
  <c r="L15"/>
  <c r="L17"/>
  <c r="L19"/>
  <c r="L21"/>
  <c r="L23"/>
  <c r="L25"/>
  <c r="K7"/>
  <c r="K9"/>
  <c r="K11"/>
  <c r="K13"/>
  <c r="K15"/>
  <c r="K17"/>
  <c r="K19"/>
  <c r="K21"/>
  <c r="K23"/>
  <c r="K25"/>
  <c r="L8"/>
  <c r="L10"/>
  <c r="L12"/>
  <c r="L14"/>
  <c r="L16"/>
  <c r="L18"/>
  <c r="L20"/>
  <c r="L22"/>
  <c r="L24"/>
  <c r="S8" i="6"/>
  <c r="S10"/>
  <c r="S12"/>
  <c r="S14"/>
  <c r="S16"/>
  <c r="S18"/>
  <c r="S20"/>
  <c r="S22"/>
  <c r="S7"/>
  <c r="S9"/>
  <c r="S11"/>
  <c r="S13"/>
  <c r="S15"/>
  <c r="S17"/>
  <c r="S19"/>
  <c r="S21"/>
  <c r="S23"/>
  <c r="K7"/>
  <c r="K9"/>
  <c r="K11"/>
  <c r="K13"/>
  <c r="K15"/>
  <c r="K17"/>
  <c r="K19"/>
  <c r="K21"/>
  <c r="K23"/>
  <c r="L8"/>
  <c r="L10"/>
  <c r="L12"/>
  <c r="L14"/>
  <c r="L16"/>
  <c r="L18"/>
  <c r="L20"/>
  <c r="L22"/>
  <c r="K8"/>
  <c r="K10"/>
  <c r="K12"/>
  <c r="K14"/>
  <c r="K16"/>
  <c r="K18"/>
  <c r="K20"/>
  <c r="K22"/>
  <c r="L7"/>
  <c r="L9"/>
  <c r="L11"/>
  <c r="L13"/>
  <c r="L15"/>
  <c r="L17"/>
  <c r="L19"/>
  <c r="L21"/>
  <c r="L23"/>
  <c r="T19" i="3"/>
  <c r="T15"/>
  <c r="T11"/>
  <c r="T20"/>
  <c r="T16"/>
  <c r="T12"/>
  <c r="T8"/>
  <c r="T23"/>
  <c r="T21"/>
  <c r="T17"/>
  <c r="T13"/>
  <c r="T9"/>
  <c r="T22"/>
  <c r="T18"/>
  <c r="T14"/>
  <c r="T10"/>
  <c r="T24"/>
  <c r="K8"/>
  <c r="K10"/>
  <c r="K12"/>
  <c r="K14"/>
  <c r="K16"/>
  <c r="K18"/>
  <c r="K20"/>
  <c r="K22"/>
  <c r="K24"/>
  <c r="L9"/>
  <c r="L11"/>
  <c r="L13"/>
  <c r="L15"/>
  <c r="L17"/>
  <c r="L19"/>
  <c r="L21"/>
  <c r="L23"/>
  <c r="K9"/>
  <c r="K11"/>
  <c r="K13"/>
  <c r="K15"/>
  <c r="K17"/>
  <c r="K19"/>
  <c r="K21"/>
  <c r="K23"/>
  <c r="L8"/>
  <c r="L10"/>
  <c r="L12"/>
  <c r="L14"/>
  <c r="L16"/>
  <c r="L18"/>
  <c r="L20"/>
  <c r="L22"/>
  <c r="L24"/>
  <c r="P26" i="15"/>
  <c r="P28"/>
  <c r="P30"/>
  <c r="Q26"/>
  <c r="Q28"/>
  <c r="Q30"/>
  <c r="J26"/>
  <c r="J28"/>
  <c r="J30"/>
  <c r="P27"/>
  <c r="P29"/>
  <c r="U14"/>
  <c r="Q14" s="1"/>
  <c r="U13"/>
  <c r="Q13" s="1"/>
  <c r="U12"/>
  <c r="Q12" s="1"/>
  <c r="U11"/>
  <c r="Q11" s="1"/>
  <c r="U10"/>
  <c r="Q10" s="1"/>
  <c r="U9"/>
  <c r="Q9" s="1"/>
  <c r="U8"/>
  <c r="Q8" s="1"/>
  <c r="U7"/>
  <c r="Q7" s="1"/>
  <c r="F17"/>
  <c r="F33"/>
  <c r="F47"/>
  <c r="G2" i="3"/>
  <c r="G2" i="10"/>
  <c r="G2" i="9"/>
  <c r="G2" i="8"/>
  <c r="G2" i="7"/>
  <c r="G2" i="6"/>
  <c r="K23" i="13"/>
  <c r="J23"/>
  <c r="I23"/>
  <c r="H23"/>
  <c r="G23"/>
  <c r="F23"/>
  <c r="E23"/>
  <c r="D23"/>
  <c r="C23"/>
  <c r="B23"/>
  <c r="B8" i="12"/>
  <c r="B9"/>
  <c r="B10" s="1"/>
  <c r="B11" s="1"/>
  <c r="B12" s="1"/>
  <c r="B13" s="1"/>
  <c r="B14" s="1"/>
  <c r="B16" s="1"/>
  <c r="B17" s="1"/>
  <c r="B18" s="1"/>
  <c r="B19" s="1"/>
  <c r="B20" s="1"/>
  <c r="B21" s="1"/>
  <c r="B22" s="1"/>
  <c r="B23" s="1"/>
  <c r="F26"/>
  <c r="B9" i="1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F26"/>
  <c r="B9" i="10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F27"/>
  <c r="B8" i="9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F26"/>
  <c r="B9" i="8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F27"/>
  <c r="B9" i="7"/>
  <c r="B10" s="1"/>
  <c r="B11" s="1"/>
  <c r="B12" s="1"/>
  <c r="B13" s="1"/>
  <c r="B14" s="1"/>
  <c r="B15" s="1"/>
  <c r="B16" s="1"/>
  <c r="B18" s="1"/>
  <c r="B19" s="1"/>
  <c r="B20" s="1"/>
  <c r="B21" s="1"/>
  <c r="B22" s="1"/>
  <c r="B23" s="1"/>
  <c r="B24" s="1"/>
  <c r="B25" s="1"/>
  <c r="F28"/>
  <c r="B8" i="6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F26"/>
  <c r="B8" i="4"/>
  <c r="B9" s="1"/>
  <c r="B10" s="1"/>
  <c r="B11" s="1"/>
  <c r="B12" s="1"/>
  <c r="B13" s="1"/>
  <c r="B14" s="1"/>
  <c r="B15" s="1"/>
  <c r="B16" s="1"/>
  <c r="B17" s="1"/>
  <c r="B18" s="1"/>
  <c r="B19" s="1"/>
  <c r="B21" s="1"/>
  <c r="B22" s="1"/>
  <c r="F25"/>
  <c r="B9" i="3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F27"/>
  <c r="F24" i="2"/>
  <c r="J8" i="15" l="1"/>
  <c r="J10"/>
  <c r="J12"/>
  <c r="J14"/>
  <c r="P8"/>
  <c r="P10"/>
  <c r="P12"/>
  <c r="P14"/>
  <c r="K8"/>
  <c r="K10"/>
  <c r="K12"/>
  <c r="K14"/>
  <c r="J7"/>
  <c r="J9"/>
  <c r="J11"/>
  <c r="J13"/>
  <c r="P7"/>
  <c r="P9"/>
  <c r="P11"/>
  <c r="P13"/>
  <c r="K7"/>
  <c r="K9"/>
  <c r="K11"/>
  <c r="K13"/>
</calcChain>
</file>

<file path=xl/sharedStrings.xml><?xml version="1.0" encoding="utf-8"?>
<sst xmlns="http://schemas.openxmlformats.org/spreadsheetml/2006/main" count="513" uniqueCount="106">
  <si>
    <t>Date</t>
  </si>
  <si>
    <t>Test point</t>
  </si>
  <si>
    <t>Start time</t>
  </si>
  <si>
    <t>End time</t>
  </si>
  <si>
    <t>Engine Power</t>
  </si>
  <si>
    <t>Time on condition</t>
  </si>
  <si>
    <t xml:space="preserve">#2engine </t>
  </si>
  <si>
    <t xml:space="preserve">#3engine </t>
  </si>
  <si>
    <t>PST</t>
  </si>
  <si>
    <t>(mins)</t>
  </si>
  <si>
    <t>N1</t>
  </si>
  <si>
    <t>EGT</t>
  </si>
  <si>
    <t>N2</t>
  </si>
  <si>
    <t>Fuel flow</t>
  </si>
  <si>
    <t>Engine start</t>
  </si>
  <si>
    <t>Shutdown</t>
  </si>
  <si>
    <t>Total run time</t>
  </si>
  <si>
    <t>JP- 8 Fuel Test</t>
  </si>
  <si>
    <t>FT1 Fuel Test</t>
  </si>
  <si>
    <t>N1 actual</t>
  </si>
  <si>
    <t>JP- 8 Fuel Test (Low Ambient Temperature)</t>
  </si>
  <si>
    <t>FT1 Fuel Test (Low Ambient Temperature)</t>
  </si>
  <si>
    <t xml:space="preserve">FT1 Blend Fuel Test </t>
  </si>
  <si>
    <t xml:space="preserve">FT2 Fuel Test </t>
  </si>
  <si>
    <t>FT2 Fuel Test (Low Ambient Temperature)</t>
  </si>
  <si>
    <t xml:space="preserve">FT2 Blend Fuel Test </t>
  </si>
  <si>
    <t xml:space="preserve">JP-8 Fuel Test </t>
  </si>
  <si>
    <t>JP-8 in #2 and #3 engines</t>
  </si>
  <si>
    <t xml:space="preserve">FT-1 and FT-2 Blends Mixed in #2 and JP-8 in #3 </t>
  </si>
  <si>
    <t>Notes:</t>
  </si>
  <si>
    <t xml:space="preserve">Shut down at 8:40 to add more JP-8 and change sample lines - restarted at 9:40 </t>
  </si>
  <si>
    <t>~10:40 added JP-8 and FT-2 fuel for engine#2 in approximately 50/50 mix</t>
  </si>
  <si>
    <t>Test with FT-2 fuel aborted at 7:02 due to fuel leaking from wing</t>
  </si>
  <si>
    <t>15% power point at 9:07 added during test run</t>
  </si>
  <si>
    <t>6:37 - 6:50 45% power point - engine # 3 initially not very stable but was ok later in the time period</t>
  </si>
  <si>
    <t>4% power from 8:25 - 8:30 added to original test plan</t>
  </si>
  <si>
    <t>12:54-1:01 45% power - not very steady at this point</t>
  </si>
  <si>
    <t>Data is out of order to due high winds</t>
  </si>
  <si>
    <t>TEST</t>
  </si>
  <si>
    <t>JP-8 Pre</t>
  </si>
  <si>
    <t>JP-8 Post</t>
  </si>
  <si>
    <t>FT1 (Shell) Pre</t>
  </si>
  <si>
    <t>FT1 (Shell) Post</t>
  </si>
  <si>
    <t>FT1 Blend Pre</t>
  </si>
  <si>
    <t>FT1 Blend Post</t>
  </si>
  <si>
    <t>FT2 (Sasol) Pre</t>
  </si>
  <si>
    <t>FT2 (Sasol) Post</t>
  </si>
  <si>
    <t>FT2 Blend Pre</t>
  </si>
  <si>
    <t>FT2 Blend Post</t>
  </si>
  <si>
    <t>Sulfur (ppm)</t>
  </si>
  <si>
    <t>Aromatics (%vol)</t>
  </si>
  <si>
    <t>Distillation</t>
  </si>
  <si>
    <t>IBP</t>
  </si>
  <si>
    <t>EP</t>
  </si>
  <si>
    <t>Residue (%vol)</t>
  </si>
  <si>
    <t>Loss (%vol)</t>
  </si>
  <si>
    <t>Flash Point deg C</t>
  </si>
  <si>
    <t>API Gravity</t>
  </si>
  <si>
    <t>Freezing Point deg C</t>
  </si>
  <si>
    <t>&lt;-80</t>
  </si>
  <si>
    <t>Viscosity</t>
  </si>
  <si>
    <t>Cetane Index</t>
  </si>
  <si>
    <t>Hydrogen Content (%mass)</t>
  </si>
  <si>
    <t>naphtalenes (%vol)</t>
  </si>
  <si>
    <t>Heat of combustion (MJ/kg)</t>
  </si>
  <si>
    <t>Olefins (%vol)</t>
  </si>
  <si>
    <t>Fuel H/C ratio</t>
  </si>
  <si>
    <t>Specific Gravity</t>
  </si>
  <si>
    <t>Specific Gravity FT1 Fuel</t>
  </si>
  <si>
    <t xml:space="preserve">Density Ratio FT1/JP8 </t>
  </si>
  <si>
    <t>FT1 Fuel Density</t>
  </si>
  <si>
    <t>FT1 Blend Fuel Density</t>
  </si>
  <si>
    <t>FT2 Fuel Density</t>
  </si>
  <si>
    <t xml:space="preserve">Density Ratio FT1 Blend/JP8 </t>
  </si>
  <si>
    <t xml:space="preserve">Density Ratio FT2/JP8 </t>
  </si>
  <si>
    <t>FT2 Blend Fuel Density</t>
  </si>
  <si>
    <t xml:space="preserve">Density Ratio FT2 Blend/JP8 </t>
  </si>
  <si>
    <t>Possible Plume Chemistry Test</t>
  </si>
  <si>
    <t>Reduced power to 45% on #3 engine at ~18:10</t>
  </si>
  <si>
    <t>Mapping Test</t>
  </si>
  <si>
    <t>Shakedown Test</t>
  </si>
  <si>
    <t>N1cor</t>
  </si>
  <si>
    <t>WFcor1</t>
  </si>
  <si>
    <t>TambF</t>
  </si>
  <si>
    <t>BPmBar</t>
  </si>
  <si>
    <t>Theta</t>
  </si>
  <si>
    <t>delta</t>
  </si>
  <si>
    <t>N1Cor</t>
  </si>
  <si>
    <t>Fuel Flow</t>
  </si>
  <si>
    <t>Ambient Conditions</t>
  </si>
  <si>
    <t xml:space="preserve">           Ambient Conditions</t>
  </si>
  <si>
    <t>Heating Value FT1</t>
  </si>
  <si>
    <t>MJ/Kg</t>
  </si>
  <si>
    <t xml:space="preserve">HV Ratio FT-1/JP-8 </t>
  </si>
  <si>
    <t>FT-1 HV MJ/Kg</t>
  </si>
  <si>
    <t>HV Ration FT1/JP8</t>
  </si>
  <si>
    <t>FT1 Blend HV(MJ/Kg)</t>
  </si>
  <si>
    <t>FT1 Blend/JP8 HV Ratio</t>
  </si>
  <si>
    <t>FT2 HV (MJ/Kg)</t>
  </si>
  <si>
    <t>FT2/JP8 HV Ratio</t>
  </si>
  <si>
    <t>HV FT2 (MJ/Kg)</t>
  </si>
  <si>
    <t>FT 2 Blend HV(MJ/Kg)</t>
  </si>
  <si>
    <t>FT2 Blend/JP8 HV Ratio</t>
  </si>
  <si>
    <t xml:space="preserve">Heating Value Corrected Fuel Flow </t>
  </si>
  <si>
    <t>Heating Value Corrected Fuel Flow</t>
  </si>
  <si>
    <t>WFcor2- HV</t>
  </si>
</sst>
</file>

<file path=xl/styles.xml><?xml version="1.0" encoding="utf-8"?>
<styleSheet xmlns="http://schemas.openxmlformats.org/spreadsheetml/2006/main">
  <numFmts count="2">
    <numFmt numFmtId="164" formatCode="0.0"/>
    <numFmt numFmtId="165" formatCode="h:mm:ss;@"/>
  </numFmts>
  <fonts count="14">
    <font>
      <sz val="10"/>
      <name val="Arial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4" borderId="0" applyNumberFormat="0" applyBorder="0" applyAlignment="0" applyProtection="0"/>
    <xf numFmtId="0" fontId="11" fillId="0" borderId="0"/>
  </cellStyleXfs>
  <cellXfs count="2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9" fontId="3" fillId="0" borderId="0" xfId="0" applyNumberFormat="1" applyFont="1"/>
    <xf numFmtId="0" fontId="3" fillId="0" borderId="0" xfId="0" applyFont="1" applyBorder="1" applyAlignment="1">
      <alignment horizontal="center"/>
    </xf>
    <xf numFmtId="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/>
    <xf numFmtId="0" fontId="4" fillId="0" borderId="14" xfId="0" applyFont="1" applyBorder="1"/>
    <xf numFmtId="0" fontId="4" fillId="0" borderId="15" xfId="0" applyFont="1" applyBorder="1"/>
    <xf numFmtId="20" fontId="4" fillId="0" borderId="15" xfId="0" applyNumberFormat="1" applyFont="1" applyBorder="1"/>
    <xf numFmtId="0" fontId="4" fillId="0" borderId="16" xfId="0" applyFont="1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14" xfId="0" applyNumberFormat="1" applyFont="1" applyBorder="1"/>
    <xf numFmtId="9" fontId="4" fillId="0" borderId="16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0" fontId="4" fillId="0" borderId="19" xfId="0" applyNumberFormat="1" applyFont="1" applyBorder="1"/>
    <xf numFmtId="9" fontId="4" fillId="0" borderId="23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2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9" fontId="7" fillId="0" borderId="16" xfId="0" applyNumberFormat="1" applyFont="1" applyBorder="1" applyAlignment="1">
      <alignment horizontal="center"/>
    </xf>
    <xf numFmtId="20" fontId="7" fillId="0" borderId="15" xfId="0" applyNumberFormat="1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/>
    <xf numFmtId="20" fontId="7" fillId="0" borderId="19" xfId="0" applyNumberFormat="1" applyFont="1" applyBorder="1"/>
    <xf numFmtId="9" fontId="7" fillId="0" borderId="23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20" fontId="7" fillId="0" borderId="7" xfId="0" applyNumberFormat="1" applyFont="1" applyBorder="1"/>
    <xf numFmtId="0" fontId="7" fillId="0" borderId="6" xfId="0" applyFont="1" applyBorder="1"/>
    <xf numFmtId="0" fontId="7" fillId="0" borderId="22" xfId="0" applyFont="1" applyBorder="1" applyAlignment="1">
      <alignment horizontal="center"/>
    </xf>
    <xf numFmtId="9" fontId="6" fillId="0" borderId="0" xfId="0" applyNumberFormat="1" applyFont="1"/>
    <xf numFmtId="0" fontId="6" fillId="0" borderId="0" xfId="0" applyFont="1" applyBorder="1" applyAlignment="1">
      <alignment horizontal="center"/>
    </xf>
    <xf numFmtId="9" fontId="7" fillId="0" borderId="0" xfId="0" applyNumberFormat="1" applyFont="1"/>
    <xf numFmtId="0" fontId="7" fillId="0" borderId="0" xfId="0" applyFont="1" applyAlignment="1">
      <alignment horizontal="center"/>
    </xf>
    <xf numFmtId="14" fontId="7" fillId="0" borderId="14" xfId="0" applyNumberFormat="1" applyFont="1" applyBorder="1"/>
    <xf numFmtId="9" fontId="7" fillId="0" borderId="16" xfId="0" applyNumberFormat="1" applyFont="1" applyBorder="1"/>
    <xf numFmtId="9" fontId="7" fillId="2" borderId="16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9" fontId="7" fillId="3" borderId="16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9" fontId="7" fillId="3" borderId="23" xfId="0" applyNumberFormat="1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0" fontId="8" fillId="0" borderId="25" xfId="0" applyFont="1" applyBorder="1"/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9" fillId="0" borderId="25" xfId="0" applyFont="1" applyBorder="1"/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Border="1"/>
    <xf numFmtId="0" fontId="9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9" fontId="9" fillId="0" borderId="28" xfId="0" applyNumberFormat="1" applyFont="1" applyBorder="1" applyAlignment="1">
      <alignment horizontal="left"/>
    </xf>
    <xf numFmtId="0" fontId="9" fillId="0" borderId="30" xfId="0" applyFont="1" applyBorder="1"/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8" xfId="1" applyFont="1" applyFill="1" applyBorder="1" applyAlignment="1" applyProtection="1"/>
    <xf numFmtId="0" fontId="9" fillId="0" borderId="30" xfId="0" applyFont="1" applyFill="1" applyBorder="1"/>
    <xf numFmtId="0" fontId="9" fillId="0" borderId="28" xfId="0" applyFont="1" applyFill="1" applyBorder="1"/>
    <xf numFmtId="0" fontId="0" fillId="0" borderId="0" xfId="0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9" fontId="4" fillId="0" borderId="0" xfId="2" applyNumberFormat="1" applyFont="1"/>
    <xf numFmtId="0" fontId="3" fillId="0" borderId="0" xfId="2" applyFont="1" applyAlignment="1">
      <alignment horizontal="center"/>
    </xf>
    <xf numFmtId="0" fontId="3" fillId="0" borderId="34" xfId="2" applyFont="1" applyBorder="1" applyAlignment="1">
      <alignment horizontal="center"/>
    </xf>
    <xf numFmtId="0" fontId="3" fillId="0" borderId="35" xfId="2" applyFont="1" applyBorder="1" applyAlignment="1">
      <alignment horizontal="center"/>
    </xf>
    <xf numFmtId="0" fontId="3" fillId="0" borderId="36" xfId="2" applyFont="1" applyBorder="1" applyAlignment="1">
      <alignment horizontal="center"/>
    </xf>
    <xf numFmtId="0" fontId="3" fillId="0" borderId="7" xfId="2" applyFont="1" applyBorder="1"/>
    <xf numFmtId="0" fontId="3" fillId="0" borderId="7" xfId="2" applyFont="1" applyBorder="1" applyAlignment="1">
      <alignment horizontal="center"/>
    </xf>
    <xf numFmtId="0" fontId="3" fillId="0" borderId="6" xfId="2" applyFont="1" applyBorder="1"/>
    <xf numFmtId="0" fontId="3" fillId="0" borderId="36" xfId="2" applyFont="1" applyBorder="1"/>
    <xf numFmtId="0" fontId="3" fillId="0" borderId="37" xfId="2" applyFont="1" applyBorder="1"/>
    <xf numFmtId="0" fontId="3" fillId="0" borderId="18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9" fontId="3" fillId="0" borderId="15" xfId="2" applyNumberFormat="1" applyFont="1" applyBorder="1" applyAlignment="1">
      <alignment horizontal="center"/>
    </xf>
    <xf numFmtId="20" fontId="3" fillId="0" borderId="15" xfId="2" applyNumberFormat="1" applyFont="1" applyBorder="1"/>
    <xf numFmtId="14" fontId="3" fillId="0" borderId="14" xfId="2" applyNumberFormat="1" applyFont="1" applyBorder="1"/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2" xfId="2" applyFont="1" applyBorder="1"/>
    <xf numFmtId="0" fontId="4" fillId="0" borderId="1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49" fontId="4" fillId="0" borderId="22" xfId="2" applyNumberFormat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7" xfId="2" applyFont="1" applyBorder="1"/>
    <xf numFmtId="0" fontId="4" fillId="0" borderId="6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3" xfId="2" applyFont="1" applyBorder="1" applyAlignment="1">
      <alignment horizontal="center" wrapText="1"/>
    </xf>
    <xf numFmtId="0" fontId="4" fillId="0" borderId="2" xfId="2" applyFont="1" applyBorder="1" applyAlignment="1">
      <alignment wrapText="1"/>
    </xf>
    <xf numFmtId="0" fontId="4" fillId="0" borderId="2" xfId="2" applyFont="1" applyBorder="1" applyAlignment="1">
      <alignment horizontal="center"/>
    </xf>
    <xf numFmtId="9" fontId="3" fillId="0" borderId="0" xfId="2" applyNumberFormat="1" applyFont="1"/>
    <xf numFmtId="9" fontId="12" fillId="0" borderId="0" xfId="2" applyNumberFormat="1" applyFont="1"/>
    <xf numFmtId="0" fontId="3" fillId="0" borderId="0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5" xfId="2" applyFont="1" applyBorder="1"/>
    <xf numFmtId="0" fontId="3" fillId="0" borderId="21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9" fontId="3" fillId="0" borderId="16" xfId="2" applyNumberFormat="1" applyFont="1" applyBorder="1" applyAlignment="1">
      <alignment horizontal="center"/>
    </xf>
    <xf numFmtId="0" fontId="3" fillId="0" borderId="15" xfId="2" applyFont="1" applyBorder="1"/>
    <xf numFmtId="0" fontId="3" fillId="0" borderId="16" xfId="2" applyFont="1" applyBorder="1"/>
    <xf numFmtId="0" fontId="3" fillId="0" borderId="14" xfId="2" applyFont="1" applyBorder="1"/>
    <xf numFmtId="0" fontId="3" fillId="0" borderId="13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1" xfId="2" applyFont="1" applyBorder="1"/>
    <xf numFmtId="0" fontId="3" fillId="0" borderId="10" xfId="2" applyFont="1" applyBorder="1"/>
    <xf numFmtId="0" fontId="3" fillId="0" borderId="9" xfId="2" applyFont="1" applyBorder="1"/>
    <xf numFmtId="0" fontId="4" fillId="0" borderId="7" xfId="2" applyFont="1" applyBorder="1" applyAlignment="1">
      <alignment horizontal="center" wrapText="1"/>
    </xf>
    <xf numFmtId="0" fontId="4" fillId="0" borderId="6" xfId="2" applyFont="1" applyBorder="1" applyAlignment="1">
      <alignment wrapText="1"/>
    </xf>
    <xf numFmtId="0" fontId="13" fillId="0" borderId="0" xfId="2" applyFont="1"/>
    <xf numFmtId="15" fontId="3" fillId="0" borderId="0" xfId="2" applyNumberFormat="1" applyFont="1"/>
    <xf numFmtId="0" fontId="2" fillId="0" borderId="0" xfId="2" applyFont="1"/>
    <xf numFmtId="49" fontId="7" fillId="0" borderId="22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164" fontId="3" fillId="0" borderId="17" xfId="2" applyNumberFormat="1" applyFont="1" applyBorder="1" applyAlignment="1">
      <alignment horizontal="center"/>
    </xf>
    <xf numFmtId="164" fontId="3" fillId="0" borderId="15" xfId="2" applyNumberFormat="1" applyFont="1" applyBorder="1" applyAlignment="1">
      <alignment horizontal="center"/>
    </xf>
    <xf numFmtId="49" fontId="4" fillId="0" borderId="8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38" xfId="2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7" xfId="0" applyFont="1" applyBorder="1" applyAlignment="1">
      <alignment wrapText="1"/>
    </xf>
    <xf numFmtId="0" fontId="7" fillId="5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1" fontId="7" fillId="5" borderId="15" xfId="0" applyNumberFormat="1" applyFont="1" applyFill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3" xfId="0" applyFont="1" applyBorder="1"/>
    <xf numFmtId="0" fontId="6" fillId="0" borderId="40" xfId="0" applyFont="1" applyBorder="1"/>
    <xf numFmtId="1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2" xfId="0" applyFont="1" applyBorder="1" applyAlignment="1">
      <alignment wrapText="1"/>
    </xf>
    <xf numFmtId="0" fontId="7" fillId="5" borderId="36" xfId="0" applyFont="1" applyFill="1" applyBorder="1" applyAlignment="1">
      <alignment horizontal="center"/>
    </xf>
    <xf numFmtId="0" fontId="7" fillId="5" borderId="15" xfId="0" applyNumberFormat="1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4" fillId="0" borderId="3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39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39" xfId="0" applyBorder="1" applyAlignment="1"/>
    <xf numFmtId="0" fontId="0" fillId="0" borderId="2" xfId="0" applyBorder="1" applyAlignment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Border="1" applyAlignment="1"/>
    <xf numFmtId="0" fontId="7" fillId="0" borderId="39" xfId="0" applyFont="1" applyBorder="1" applyAlignment="1"/>
    <xf numFmtId="0" fontId="7" fillId="0" borderId="40" xfId="0" applyFont="1" applyBorder="1" applyAlignment="1"/>
  </cellXfs>
  <cellStyles count="3">
    <cellStyle name="Neutral" xfId="1" builtinId="2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#2 Engine Performance Corrected to Standard Conditions</a:t>
            </a:r>
          </a:p>
          <a:p>
            <a:pPr>
              <a:defRPr/>
            </a:pPr>
            <a:r>
              <a:rPr lang="en-US"/>
              <a:t> JP-8 Fuel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27-Jan</c:v>
          </c:tx>
          <c:spPr>
            <a:ln w="28575">
              <a:noFill/>
            </a:ln>
          </c:spPr>
          <c:xVal>
            <c:numRef>
              <c:f>'Jan 27 plan'!$P$7:$P$21</c:f>
              <c:numCache>
                <c:formatCode>General</c:formatCode>
                <c:ptCount val="15"/>
                <c:pt idx="0">
                  <c:v>21.215467731632334</c:v>
                </c:pt>
                <c:pt idx="1">
                  <c:v>25.247725005512589</c:v>
                </c:pt>
                <c:pt idx="2">
                  <c:v>53.015114838363495</c:v>
                </c:pt>
                <c:pt idx="3">
                  <c:v>63.760837925729923</c:v>
                </c:pt>
                <c:pt idx="4">
                  <c:v>74.776517473373687</c:v>
                </c:pt>
                <c:pt idx="5">
                  <c:v>83.41788230733593</c:v>
                </c:pt>
                <c:pt idx="6">
                  <c:v>87.734336439840618</c:v>
                </c:pt>
                <c:pt idx="7">
                  <c:v>25.216845824422851</c:v>
                </c:pt>
                <c:pt idx="8">
                  <c:v>87.698236604814909</c:v>
                </c:pt>
                <c:pt idx="9">
                  <c:v>83.352770338398088</c:v>
                </c:pt>
                <c:pt idx="10">
                  <c:v>74.674103703086956</c:v>
                </c:pt>
                <c:pt idx="11">
                  <c:v>63.700779794267667</c:v>
                </c:pt>
                <c:pt idx="12">
                  <c:v>52.926912509040449</c:v>
                </c:pt>
                <c:pt idx="13">
                  <c:v>25.210554077388103</c:v>
                </c:pt>
                <c:pt idx="14">
                  <c:v>21.189716370495578</c:v>
                </c:pt>
              </c:numCache>
            </c:numRef>
          </c:xVal>
          <c:yVal>
            <c:numRef>
              <c:f>'Jan 27 plan'!$Q$7:$Q$21</c:f>
              <c:numCache>
                <c:formatCode>General</c:formatCode>
                <c:ptCount val="15"/>
                <c:pt idx="0">
                  <c:v>1091.3073753211727</c:v>
                </c:pt>
                <c:pt idx="1">
                  <c:v>1200.0206011948483</c:v>
                </c:pt>
                <c:pt idx="2">
                  <c:v>2836.1390859158637</c:v>
                </c:pt>
                <c:pt idx="3">
                  <c:v>3923.3153035964792</c:v>
                </c:pt>
                <c:pt idx="4">
                  <c:v>5450.4304914047389</c:v>
                </c:pt>
                <c:pt idx="5">
                  <c:v>7409.2856354663281</c:v>
                </c:pt>
                <c:pt idx="6">
                  <c:v>8278.9966990451758</c:v>
                </c:pt>
                <c:pt idx="7">
                  <c:v>1198.5529183264862</c:v>
                </c:pt>
                <c:pt idx="8">
                  <c:v>8275.5901603153943</c:v>
                </c:pt>
                <c:pt idx="9">
                  <c:v>7403.5023050483887</c:v>
                </c:pt>
                <c:pt idx="10">
                  <c:v>5334.1062807427443</c:v>
                </c:pt>
                <c:pt idx="11">
                  <c:v>3810.7414938681814</c:v>
                </c:pt>
                <c:pt idx="12">
                  <c:v>2722.5197532635416</c:v>
                </c:pt>
                <c:pt idx="13">
                  <c:v>1198.2538725289912</c:v>
                </c:pt>
                <c:pt idx="14">
                  <c:v>1198.9810195778814</c:v>
                </c:pt>
              </c:numCache>
            </c:numRef>
          </c:yVal>
        </c:ser>
        <c:ser>
          <c:idx val="1"/>
          <c:order val="1"/>
          <c:tx>
            <c:v>1-28 AM</c:v>
          </c:tx>
          <c:spPr>
            <a:ln w="28575">
              <a:noFill/>
            </a:ln>
          </c:spPr>
          <c:xVal>
            <c:numRef>
              <c:f>'Jan 28 AM plan'!$K$7:$K$22</c:f>
              <c:numCache>
                <c:formatCode>General</c:formatCode>
                <c:ptCount val="16"/>
                <c:pt idx="0">
                  <c:v>21.670630054109214</c:v>
                </c:pt>
                <c:pt idx="1">
                  <c:v>25.775237370479584</c:v>
                </c:pt>
                <c:pt idx="2">
                  <c:v>53.503789625752184</c:v>
                </c:pt>
                <c:pt idx="3">
                  <c:v>64.877060260249991</c:v>
                </c:pt>
                <c:pt idx="4">
                  <c:v>75.801001992434763</c:v>
                </c:pt>
                <c:pt idx="5">
                  <c:v>84.745791108374561</c:v>
                </c:pt>
                <c:pt idx="6">
                  <c:v>86.677831447716756</c:v>
                </c:pt>
                <c:pt idx="7">
                  <c:v>25.675476054225044</c:v>
                </c:pt>
                <c:pt idx="8">
                  <c:v>86.522147338033747</c:v>
                </c:pt>
                <c:pt idx="9">
                  <c:v>83.93499479365299</c:v>
                </c:pt>
                <c:pt idx="10">
                  <c:v>75.334988038031952</c:v>
                </c:pt>
                <c:pt idx="11">
                  <c:v>64.523571977140364</c:v>
                </c:pt>
                <c:pt idx="12">
                  <c:v>53.311374490377361</c:v>
                </c:pt>
                <c:pt idx="13">
                  <c:v>37.550609217180671</c:v>
                </c:pt>
                <c:pt idx="14">
                  <c:v>25.16256232835979</c:v>
                </c:pt>
                <c:pt idx="15">
                  <c:v>21.293489282584762</c:v>
                </c:pt>
              </c:numCache>
            </c:numRef>
          </c:xVal>
          <c:yVal>
            <c:numRef>
              <c:f>'Jan 28 AM plan'!$L$7:$L$22</c:f>
              <c:numCache>
                <c:formatCode>General</c:formatCode>
                <c:ptCount val="16"/>
                <c:pt idx="0">
                  <c:v>891.77646064884402</c:v>
                </c:pt>
                <c:pt idx="1">
                  <c:v>1002.3489696833516</c:v>
                </c:pt>
                <c:pt idx="2">
                  <c:v>2667.5109810542922</c:v>
                </c:pt>
                <c:pt idx="3">
                  <c:v>3766.205572342888</c:v>
                </c:pt>
                <c:pt idx="4">
                  <c:v>5305.6119691794856</c:v>
                </c:pt>
                <c:pt idx="5">
                  <c:v>7298.0626016215174</c:v>
                </c:pt>
                <c:pt idx="6">
                  <c:v>7812.6520111787622</c:v>
                </c:pt>
                <c:pt idx="7">
                  <c:v>989.49019138686776</c:v>
                </c:pt>
                <c:pt idx="8">
                  <c:v>7798.6195215293501</c:v>
                </c:pt>
                <c:pt idx="9">
                  <c:v>7135.9778950572536</c:v>
                </c:pt>
                <c:pt idx="10">
                  <c:v>5265.8777581136546</c:v>
                </c:pt>
                <c:pt idx="11">
                  <c:v>3727.9889250559299</c:v>
                </c:pt>
                <c:pt idx="12">
                  <c:v>2410.6506505446459</c:v>
                </c:pt>
                <c:pt idx="13">
                  <c:v>1642.6972968356927</c:v>
                </c:pt>
                <c:pt idx="14">
                  <c:v>985.3640476866907</c:v>
                </c:pt>
                <c:pt idx="15">
                  <c:v>984.73884142304928</c:v>
                </c:pt>
              </c:numCache>
            </c:numRef>
          </c:yVal>
        </c:ser>
        <c:ser>
          <c:idx val="2"/>
          <c:order val="2"/>
          <c:tx>
            <c:v>1-29 AM</c:v>
          </c:tx>
          <c:spPr>
            <a:ln w="28575">
              <a:noFill/>
            </a:ln>
          </c:spPr>
          <c:xVal>
            <c:numRef>
              <c:f>'Jan 29 AM plan'!$K$7:$K$23</c:f>
              <c:numCache>
                <c:formatCode>General</c:formatCode>
                <c:ptCount val="17"/>
                <c:pt idx="0">
                  <c:v>21.535576737488935</c:v>
                </c:pt>
                <c:pt idx="1">
                  <c:v>25.633052116150846</c:v>
                </c:pt>
                <c:pt idx="2">
                  <c:v>38.418969406286216</c:v>
                </c:pt>
                <c:pt idx="3">
                  <c:v>53.783684037246545</c:v>
                </c:pt>
                <c:pt idx="4">
                  <c:v>64.946175419670951</c:v>
                </c:pt>
                <c:pt idx="5">
                  <c:v>76.08595781651232</c:v>
                </c:pt>
                <c:pt idx="6">
                  <c:v>84.369718190986774</c:v>
                </c:pt>
                <c:pt idx="7">
                  <c:v>86.842328966692321</c:v>
                </c:pt>
                <c:pt idx="8">
                  <c:v>25.350037118357147</c:v>
                </c:pt>
                <c:pt idx="9">
                  <c:v>87.532631384004048</c:v>
                </c:pt>
                <c:pt idx="10">
                  <c:v>84.368568623465421</c:v>
                </c:pt>
                <c:pt idx="11">
                  <c:v>75.170756680156046</c:v>
                </c:pt>
                <c:pt idx="12">
                  <c:v>63.906707286269175</c:v>
                </c:pt>
                <c:pt idx="13">
                  <c:v>53.161968726331253</c:v>
                </c:pt>
                <c:pt idx="14">
                  <c:v>37.421661259648779</c:v>
                </c:pt>
                <c:pt idx="15">
                  <c:v>25.179250849207321</c:v>
                </c:pt>
                <c:pt idx="16">
                  <c:v>21.713222822626747</c:v>
                </c:pt>
              </c:numCache>
            </c:numRef>
          </c:xVal>
          <c:yVal>
            <c:numRef>
              <c:f>'Jan 29 AM plan'!$L$7:$L$23</c:f>
              <c:numCache>
                <c:formatCode>General</c:formatCode>
                <c:ptCount val="17"/>
                <c:pt idx="0">
                  <c:v>887.16463400968291</c:v>
                </c:pt>
                <c:pt idx="1">
                  <c:v>1108.7594474574105</c:v>
                </c:pt>
                <c:pt idx="2">
                  <c:v>1772.602865925897</c:v>
                </c:pt>
                <c:pt idx="3">
                  <c:v>2766.5914230246758</c:v>
                </c:pt>
                <c:pt idx="4">
                  <c:v>3756.4061855436662</c:v>
                </c:pt>
                <c:pt idx="5">
                  <c:v>5516.0985645297806</c:v>
                </c:pt>
                <c:pt idx="6">
                  <c:v>7273.4222124347325</c:v>
                </c:pt>
                <c:pt idx="7">
                  <c:v>7699.1171406314143</c:v>
                </c:pt>
                <c:pt idx="8">
                  <c:v>988.71877709593832</c:v>
                </c:pt>
                <c:pt idx="9">
                  <c:v>8008.3069921896231</c:v>
                </c:pt>
                <c:pt idx="10">
                  <c:v>7239.3161687131123</c:v>
                </c:pt>
                <c:pt idx="11">
                  <c:v>5261.498606764053</c:v>
                </c:pt>
                <c:pt idx="12">
                  <c:v>3721.652584420468</c:v>
                </c:pt>
                <c:pt idx="13">
                  <c:v>2731.6986060122285</c:v>
                </c:pt>
                <c:pt idx="14">
                  <c:v>1637.0563108254523</c:v>
                </c:pt>
                <c:pt idx="15">
                  <c:v>872.94014132643269</c:v>
                </c:pt>
                <c:pt idx="16">
                  <c:v>871.82001733765469</c:v>
                </c:pt>
              </c:numCache>
            </c:numRef>
          </c:yVal>
        </c:ser>
        <c:ser>
          <c:idx val="3"/>
          <c:order val="3"/>
          <c:tx>
            <c:v>1-30 AM</c:v>
          </c:tx>
          <c:spPr>
            <a:ln w="28575">
              <a:noFill/>
            </a:ln>
          </c:spPr>
          <c:xVal>
            <c:numRef>
              <c:f>'Jan 30 AM plan '!$K$8:$K$25</c:f>
              <c:numCache>
                <c:formatCode>General</c:formatCode>
                <c:ptCount val="18"/>
                <c:pt idx="0">
                  <c:v>20.954488813810286</c:v>
                </c:pt>
                <c:pt idx="1">
                  <c:v>25.514626608728676</c:v>
                </c:pt>
                <c:pt idx="2">
                  <c:v>37.654214857997069</c:v>
                </c:pt>
                <c:pt idx="3">
                  <c:v>53.375151065737306</c:v>
                </c:pt>
                <c:pt idx="4">
                  <c:v>64.18243424233755</c:v>
                </c:pt>
                <c:pt idx="5">
                  <c:v>75.066195608965273</c:v>
                </c:pt>
                <c:pt idx="6">
                  <c:v>83.476786268020078</c:v>
                </c:pt>
                <c:pt idx="7">
                  <c:v>87.485784274043752</c:v>
                </c:pt>
                <c:pt idx="8">
                  <c:v>25.170987724968199</c:v>
                </c:pt>
                <c:pt idx="9">
                  <c:v>21.216667998170315</c:v>
                </c:pt>
                <c:pt idx="10">
                  <c:v>88.37669990903234</c:v>
                </c:pt>
                <c:pt idx="11">
                  <c:v>83.294664474977139</c:v>
                </c:pt>
                <c:pt idx="12">
                  <c:v>74.649734368070199</c:v>
                </c:pt>
                <c:pt idx="13">
                  <c:v>63.915566462801713</c:v>
                </c:pt>
                <c:pt idx="14">
                  <c:v>52.891289940731077</c:v>
                </c:pt>
                <c:pt idx="15">
                  <c:v>37.252764344317804</c:v>
                </c:pt>
                <c:pt idx="16">
                  <c:v>25.15721825842374</c:v>
                </c:pt>
                <c:pt idx="17">
                  <c:v>20.92459127369672</c:v>
                </c:pt>
              </c:numCache>
            </c:numRef>
          </c:xVal>
          <c:yVal>
            <c:numRef>
              <c:f>'Jan 30 AM plan '!$L$8:$L$25</c:f>
              <c:numCache>
                <c:formatCode>General</c:formatCode>
                <c:ptCount val="18"/>
                <c:pt idx="0">
                  <c:v>993.75538049477063</c:v>
                </c:pt>
                <c:pt idx="1">
                  <c:v>1102.4603586905898</c:v>
                </c:pt>
                <c:pt idx="2">
                  <c:v>1647.2296522262986</c:v>
                </c:pt>
                <c:pt idx="3">
                  <c:v>2632.9467490574571</c:v>
                </c:pt>
                <c:pt idx="4">
                  <c:v>3719.9954757853889</c:v>
                </c:pt>
                <c:pt idx="5">
                  <c:v>5356.403663038348</c:v>
                </c:pt>
                <c:pt idx="6">
                  <c:v>7097.0219635261728</c:v>
                </c:pt>
                <c:pt idx="7">
                  <c:v>7748.7339686333544</c:v>
                </c:pt>
                <c:pt idx="8">
                  <c:v>981.73537520012428</c:v>
                </c:pt>
                <c:pt idx="9">
                  <c:v>981.18616381314803</c:v>
                </c:pt>
                <c:pt idx="10">
                  <c:v>8174.1388574009143</c:v>
                </c:pt>
                <c:pt idx="11">
                  <c:v>7190.4850930155981</c:v>
                </c:pt>
                <c:pt idx="12">
                  <c:v>5225.030194176471</c:v>
                </c:pt>
                <c:pt idx="13">
                  <c:v>3698.6847919068719</c:v>
                </c:pt>
                <c:pt idx="14">
                  <c:v>2609.0783280667342</c:v>
                </c:pt>
                <c:pt idx="15">
                  <c:v>1629.6677088282538</c:v>
                </c:pt>
                <c:pt idx="16">
                  <c:v>1085.8594845728587</c:v>
                </c:pt>
                <c:pt idx="17">
                  <c:v>976.98338541747978</c:v>
                </c:pt>
              </c:numCache>
            </c:numRef>
          </c:yVal>
        </c:ser>
        <c:ser>
          <c:idx val="4"/>
          <c:order val="4"/>
          <c:tx>
            <c:v>1-30 PM</c:v>
          </c:tx>
          <c:spPr>
            <a:ln w="28575">
              <a:noFill/>
            </a:ln>
          </c:spPr>
          <c:xVal>
            <c:numRef>
              <c:f>'Jan 30 PM plan'!$K$8:$K$24</c:f>
              <c:numCache>
                <c:formatCode>General</c:formatCode>
                <c:ptCount val="17"/>
                <c:pt idx="0">
                  <c:v>20.944070387197449</c:v>
                </c:pt>
                <c:pt idx="1">
                  <c:v>25.41104070892332</c:v>
                </c:pt>
                <c:pt idx="2">
                  <c:v>37.151142153066139</c:v>
                </c:pt>
                <c:pt idx="3">
                  <c:v>52.962320299571381</c:v>
                </c:pt>
                <c:pt idx="4">
                  <c:v>62.698498098545031</c:v>
                </c:pt>
                <c:pt idx="5">
                  <c:v>73.633096427485469</c:v>
                </c:pt>
                <c:pt idx="6">
                  <c:v>82.06469986533989</c:v>
                </c:pt>
                <c:pt idx="7">
                  <c:v>87.548192112535816</c:v>
                </c:pt>
                <c:pt idx="8">
                  <c:v>24.870243195841137</c:v>
                </c:pt>
                <c:pt idx="9">
                  <c:v>87.528502950448342</c:v>
                </c:pt>
                <c:pt idx="10">
                  <c:v>81.969429436399892</c:v>
                </c:pt>
                <c:pt idx="11">
                  <c:v>73.510966812277374</c:v>
                </c:pt>
                <c:pt idx="12">
                  <c:v>60.674515018390295</c:v>
                </c:pt>
                <c:pt idx="13">
                  <c:v>52.692643928716869</c:v>
                </c:pt>
                <c:pt idx="14">
                  <c:v>36.778030514362406</c:v>
                </c:pt>
                <c:pt idx="15">
                  <c:v>24.843240263163523</c:v>
                </c:pt>
                <c:pt idx="16">
                  <c:v>20.86170214623812</c:v>
                </c:pt>
              </c:numCache>
            </c:numRef>
          </c:xVal>
          <c:yVal>
            <c:numRef>
              <c:f>'Jan 30 PM plan'!$L$8:$L$24</c:f>
              <c:numCache>
                <c:formatCode>General</c:formatCode>
                <c:ptCount val="17"/>
                <c:pt idx="0">
                  <c:v>970.64701874498326</c:v>
                </c:pt>
                <c:pt idx="1">
                  <c:v>1078.1076291273362</c:v>
                </c:pt>
                <c:pt idx="2">
                  <c:v>1617.3177797223771</c:v>
                </c:pt>
                <c:pt idx="3">
                  <c:v>2694.239155759024</c:v>
                </c:pt>
                <c:pt idx="4">
                  <c:v>3770.7296532734304</c:v>
                </c:pt>
                <c:pt idx="5">
                  <c:v>5170.3905027823739</c:v>
                </c:pt>
                <c:pt idx="6">
                  <c:v>6899.0201353006787</c:v>
                </c:pt>
                <c:pt idx="7">
                  <c:v>7978.1322541249292</c:v>
                </c:pt>
                <c:pt idx="8">
                  <c:v>862.45215548871988</c:v>
                </c:pt>
                <c:pt idx="9">
                  <c:v>8299.703065531985</c:v>
                </c:pt>
                <c:pt idx="10">
                  <c:v>7321.6991185835541</c:v>
                </c:pt>
                <c:pt idx="11">
                  <c:v>5167.3354269141819</c:v>
                </c:pt>
                <c:pt idx="12">
                  <c:v>3449.3038922701621</c:v>
                </c:pt>
                <c:pt idx="13">
                  <c:v>2693.5133417804641</c:v>
                </c:pt>
                <c:pt idx="14">
                  <c:v>1723.5017508277017</c:v>
                </c:pt>
                <c:pt idx="15">
                  <c:v>1076.8946822096445</c:v>
                </c:pt>
                <c:pt idx="16">
                  <c:v>1076.5530786695074</c:v>
                </c:pt>
              </c:numCache>
            </c:numRef>
          </c:yVal>
        </c:ser>
        <c:ser>
          <c:idx val="5"/>
          <c:order val="5"/>
          <c:tx>
            <c:v>1-31 AM</c:v>
          </c:tx>
          <c:spPr>
            <a:ln w="28575">
              <a:noFill/>
            </a:ln>
          </c:spPr>
          <c:xVal>
            <c:numRef>
              <c:f>'Jan 31 AM 2 plan '!$K$8:$K$24</c:f>
              <c:numCache>
                <c:formatCode>General</c:formatCode>
                <c:ptCount val="17"/>
                <c:pt idx="0">
                  <c:v>21.148712664249331</c:v>
                </c:pt>
                <c:pt idx="1">
                  <c:v>25.156754158627088</c:v>
                </c:pt>
                <c:pt idx="2">
                  <c:v>37.206800959307152</c:v>
                </c:pt>
                <c:pt idx="3">
                  <c:v>52.762815660439628</c:v>
                </c:pt>
                <c:pt idx="4">
                  <c:v>63.772571845573431</c:v>
                </c:pt>
                <c:pt idx="5">
                  <c:v>74.299744534135129</c:v>
                </c:pt>
                <c:pt idx="6">
                  <c:v>82.999366406738744</c:v>
                </c:pt>
                <c:pt idx="7">
                  <c:v>87.747052849899418</c:v>
                </c:pt>
                <c:pt idx="8">
                  <c:v>25.040158246956207</c:v>
                </c:pt>
                <c:pt idx="9">
                  <c:v>87.483247358591811</c:v>
                </c:pt>
                <c:pt idx="10">
                  <c:v>82.79920186232124</c:v>
                </c:pt>
                <c:pt idx="11">
                  <c:v>74.05521919768988</c:v>
                </c:pt>
                <c:pt idx="12">
                  <c:v>62.936682627126004</c:v>
                </c:pt>
                <c:pt idx="13">
                  <c:v>52.409963926260822</c:v>
                </c:pt>
                <c:pt idx="14">
                  <c:v>37.132195277653999</c:v>
                </c:pt>
                <c:pt idx="15">
                  <c:v>25.447227316382737</c:v>
                </c:pt>
                <c:pt idx="16">
                  <c:v>21.445905631010984</c:v>
                </c:pt>
              </c:numCache>
            </c:numRef>
          </c:xVal>
          <c:yVal>
            <c:numRef>
              <c:f>'Jan 31 AM 2 plan '!$L$8:$L$24</c:f>
              <c:numCache>
                <c:formatCode>General</c:formatCode>
                <c:ptCount val="17"/>
                <c:pt idx="0">
                  <c:v>874.9628176206046</c:v>
                </c:pt>
                <c:pt idx="1">
                  <c:v>1092.8223430323214</c:v>
                </c:pt>
                <c:pt idx="2">
                  <c:v>1638.1242318596492</c:v>
                </c:pt>
                <c:pt idx="3">
                  <c:v>2728.6236394600342</c:v>
                </c:pt>
                <c:pt idx="4">
                  <c:v>3708.2934338741802</c:v>
                </c:pt>
                <c:pt idx="5">
                  <c:v>5233.9769635326265</c:v>
                </c:pt>
                <c:pt idx="6">
                  <c:v>6975.6424229212034</c:v>
                </c:pt>
                <c:pt idx="7">
                  <c:v>8059.1859086962286</c:v>
                </c:pt>
                <c:pt idx="8">
                  <c:v>870.20588531544274</c:v>
                </c:pt>
                <c:pt idx="9">
                  <c:v>8044.1498335514889</c:v>
                </c:pt>
                <c:pt idx="10">
                  <c:v>6950.415317022911</c:v>
                </c:pt>
                <c:pt idx="11">
                  <c:v>5215.3012703208824</c:v>
                </c:pt>
                <c:pt idx="12">
                  <c:v>3692.6905525679617</c:v>
                </c:pt>
                <c:pt idx="13">
                  <c:v>2604.7527135884138</c:v>
                </c:pt>
                <c:pt idx="14">
                  <c:v>1636.5936462598415</c:v>
                </c:pt>
                <c:pt idx="15">
                  <c:v>976.43536019912176</c:v>
                </c:pt>
                <c:pt idx="16">
                  <c:v>868.48605423013532</c:v>
                </c:pt>
              </c:numCache>
            </c:numRef>
          </c:yVal>
        </c:ser>
        <c:ser>
          <c:idx val="6"/>
          <c:order val="6"/>
          <c:tx>
            <c:v>1-28 PM</c:v>
          </c:tx>
          <c:spPr>
            <a:ln w="28575">
              <a:noFill/>
            </a:ln>
          </c:spPr>
          <c:xVal>
            <c:numRef>
              <c:f>'Jan 28 PM plan'!$K$8:$K$24</c:f>
              <c:numCache>
                <c:formatCode>General</c:formatCode>
                <c:ptCount val="17"/>
                <c:pt idx="0">
                  <c:v>21.552031582956779</c:v>
                </c:pt>
                <c:pt idx="1">
                  <c:v>24.943886371711947</c:v>
                </c:pt>
                <c:pt idx="2">
                  <c:v>37.066040959254885</c:v>
                </c:pt>
                <c:pt idx="3">
                  <c:v>52.57030798693944</c:v>
                </c:pt>
                <c:pt idx="4">
                  <c:v>63.030130913964229</c:v>
                </c:pt>
                <c:pt idx="5">
                  <c:v>73.996390855920382</c:v>
                </c:pt>
                <c:pt idx="6">
                  <c:v>82.501860965220871</c:v>
                </c:pt>
                <c:pt idx="7">
                  <c:v>87.500843466986737</c:v>
                </c:pt>
                <c:pt idx="8">
                  <c:v>25.198802514510653</c:v>
                </c:pt>
                <c:pt idx="9">
                  <c:v>87.003354734225326</c:v>
                </c:pt>
                <c:pt idx="10">
                  <c:v>82.710484979955666</c:v>
                </c:pt>
                <c:pt idx="11">
                  <c:v>74.018660420144016</c:v>
                </c:pt>
                <c:pt idx="12">
                  <c:v>63.01262322613357</c:v>
                </c:pt>
                <c:pt idx="13">
                  <c:v>52.216799257103439</c:v>
                </c:pt>
                <c:pt idx="14">
                  <c:v>37.012132434817673</c:v>
                </c:pt>
                <c:pt idx="15">
                  <c:v>25.016915166162896</c:v>
                </c:pt>
                <c:pt idx="16">
                  <c:v>21.027409846325995</c:v>
                </c:pt>
              </c:numCache>
            </c:numRef>
          </c:xVal>
          <c:yVal>
            <c:numRef>
              <c:f>'Jan 30 PM plan'!$L$8:$L$24</c:f>
              <c:numCache>
                <c:formatCode>General</c:formatCode>
                <c:ptCount val="17"/>
                <c:pt idx="0">
                  <c:v>970.64701874498326</c:v>
                </c:pt>
                <c:pt idx="1">
                  <c:v>1078.1076291273362</c:v>
                </c:pt>
                <c:pt idx="2">
                  <c:v>1617.3177797223771</c:v>
                </c:pt>
                <c:pt idx="3">
                  <c:v>2694.239155759024</c:v>
                </c:pt>
                <c:pt idx="4">
                  <c:v>3770.7296532734304</c:v>
                </c:pt>
                <c:pt idx="5">
                  <c:v>5170.3905027823739</c:v>
                </c:pt>
                <c:pt idx="6">
                  <c:v>6899.0201353006787</c:v>
                </c:pt>
                <c:pt idx="7">
                  <c:v>7978.1322541249292</c:v>
                </c:pt>
                <c:pt idx="8">
                  <c:v>862.45215548871988</c:v>
                </c:pt>
                <c:pt idx="9">
                  <c:v>8299.703065531985</c:v>
                </c:pt>
                <c:pt idx="10">
                  <c:v>7321.6991185835541</c:v>
                </c:pt>
                <c:pt idx="11">
                  <c:v>5167.3354269141819</c:v>
                </c:pt>
                <c:pt idx="12">
                  <c:v>3449.3038922701621</c:v>
                </c:pt>
                <c:pt idx="13">
                  <c:v>2693.5133417804641</c:v>
                </c:pt>
                <c:pt idx="14">
                  <c:v>1723.5017508277017</c:v>
                </c:pt>
                <c:pt idx="15">
                  <c:v>1076.8946822096445</c:v>
                </c:pt>
                <c:pt idx="16">
                  <c:v>1076.5530786695074</c:v>
                </c:pt>
              </c:numCache>
            </c:numRef>
          </c:yVal>
        </c:ser>
        <c:ser>
          <c:idx val="7"/>
          <c:order val="7"/>
          <c:tx>
            <c:v>1-31 PM</c:v>
          </c:tx>
          <c:spPr>
            <a:ln w="28575">
              <a:noFill/>
            </a:ln>
          </c:spPr>
          <c:xVal>
            <c:numRef>
              <c:f>'Jan 31 PM plan'!$K$8:$K$23</c:f>
              <c:numCache>
                <c:formatCode>General</c:formatCode>
                <c:ptCount val="16"/>
                <c:pt idx="0">
                  <c:v>20.858081265859163</c:v>
                </c:pt>
                <c:pt idx="1">
                  <c:v>24.716602003232701</c:v>
                </c:pt>
                <c:pt idx="2">
                  <c:v>52.094573076246199</c:v>
                </c:pt>
                <c:pt idx="3">
                  <c:v>62.967745980712678</c:v>
                </c:pt>
                <c:pt idx="4">
                  <c:v>73.42426933060986</c:v>
                </c:pt>
                <c:pt idx="5">
                  <c:v>81.803270747537283</c:v>
                </c:pt>
                <c:pt idx="6">
                  <c:v>87.781164448706576</c:v>
                </c:pt>
                <c:pt idx="7">
                  <c:v>20.842735796460573</c:v>
                </c:pt>
                <c:pt idx="8">
                  <c:v>24.7978421829213</c:v>
                </c:pt>
                <c:pt idx="9">
                  <c:v>52.537757501498319</c:v>
                </c:pt>
                <c:pt idx="10">
                  <c:v>62.968503986132518</c:v>
                </c:pt>
                <c:pt idx="11">
                  <c:v>73.391284073759195</c:v>
                </c:pt>
                <c:pt idx="12">
                  <c:v>81.813994960770813</c:v>
                </c:pt>
                <c:pt idx="13">
                  <c:v>87.745946984717534</c:v>
                </c:pt>
                <c:pt idx="14">
                  <c:v>24.889947988269224</c:v>
                </c:pt>
                <c:pt idx="15">
                  <c:v>21.712031577973807</c:v>
                </c:pt>
              </c:numCache>
            </c:numRef>
          </c:xVal>
          <c:yVal>
            <c:numRef>
              <c:f>'Jan 31 PM plan'!$L$8:$L$23</c:f>
              <c:numCache>
                <c:formatCode>General</c:formatCode>
                <c:ptCount val="16"/>
                <c:pt idx="0">
                  <c:v>920.8202991561343</c:v>
                </c:pt>
                <c:pt idx="1">
                  <c:v>974.39001568374613</c:v>
                </c:pt>
                <c:pt idx="2">
                  <c:v>2705.6653938954564</c:v>
                </c:pt>
                <c:pt idx="3">
                  <c:v>3785.4138333887072</c:v>
                </c:pt>
                <c:pt idx="4">
                  <c:v>5086.3550203128916</c:v>
                </c:pt>
                <c:pt idx="5">
                  <c:v>6597.0147231385599</c:v>
                </c:pt>
                <c:pt idx="6">
                  <c:v>8005.5409813677834</c:v>
                </c:pt>
                <c:pt idx="7">
                  <c:v>866.01679412634894</c:v>
                </c:pt>
                <c:pt idx="8">
                  <c:v>1081.8692612204525</c:v>
                </c:pt>
                <c:pt idx="9">
                  <c:v>2594.8233786003129</c:v>
                </c:pt>
                <c:pt idx="10">
                  <c:v>3677.303419262535</c:v>
                </c:pt>
                <c:pt idx="11">
                  <c:v>4975.8983141359195</c:v>
                </c:pt>
                <c:pt idx="12">
                  <c:v>6273.3936952109598</c:v>
                </c:pt>
                <c:pt idx="13">
                  <c:v>8002.3291892595926</c:v>
                </c:pt>
                <c:pt idx="14">
                  <c:v>973.40523028241864</c:v>
                </c:pt>
                <c:pt idx="15">
                  <c:v>973.19474452048735</c:v>
                </c:pt>
              </c:numCache>
            </c:numRef>
          </c:yVal>
        </c:ser>
        <c:axId val="65801600"/>
        <c:axId val="65812352"/>
      </c:scatterChart>
      <c:valAx>
        <c:axId val="65801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Corrected N1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5812352"/>
        <c:crosses val="autoZero"/>
        <c:crossBetween val="midCat"/>
      </c:valAx>
      <c:valAx>
        <c:axId val="65812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Corrected Fuel Flowrate, Lbs/Sec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58016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#3 Engine Performance Std Day Corrections</a:t>
            </a:r>
          </a:p>
          <a:p>
            <a:pPr>
              <a:defRPr/>
            </a:pPr>
            <a:r>
              <a:rPr lang="en-US"/>
              <a:t>Heating</a:t>
            </a:r>
            <a:r>
              <a:rPr lang="en-US" baseline="0"/>
              <a:t> Value Corrections for FT Fuels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1-27 JP-8</c:v>
          </c:tx>
          <c:spPr>
            <a:ln w="28575">
              <a:noFill/>
            </a:ln>
          </c:spPr>
          <c:xVal>
            <c:numRef>
              <c:f>'Jan 27 plan'!$P$5:$P$21</c:f>
              <c:numCache>
                <c:formatCode>General</c:formatCode>
                <c:ptCount val="17"/>
                <c:pt idx="2">
                  <c:v>21.215467731632334</c:v>
                </c:pt>
                <c:pt idx="3">
                  <c:v>25.247725005512589</c:v>
                </c:pt>
                <c:pt idx="4">
                  <c:v>53.015114838363495</c:v>
                </c:pt>
                <c:pt idx="5">
                  <c:v>63.760837925729923</c:v>
                </c:pt>
                <c:pt idx="6">
                  <c:v>74.776517473373687</c:v>
                </c:pt>
                <c:pt idx="7">
                  <c:v>83.41788230733593</c:v>
                </c:pt>
                <c:pt idx="8">
                  <c:v>87.734336439840618</c:v>
                </c:pt>
                <c:pt idx="9">
                  <c:v>25.216845824422851</c:v>
                </c:pt>
                <c:pt idx="10">
                  <c:v>87.698236604814909</c:v>
                </c:pt>
                <c:pt idx="11">
                  <c:v>83.352770338398088</c:v>
                </c:pt>
                <c:pt idx="12">
                  <c:v>74.674103703086956</c:v>
                </c:pt>
                <c:pt idx="13">
                  <c:v>63.700779794267667</c:v>
                </c:pt>
                <c:pt idx="14">
                  <c:v>52.926912509040449</c:v>
                </c:pt>
                <c:pt idx="15">
                  <c:v>25.210554077388103</c:v>
                </c:pt>
                <c:pt idx="16">
                  <c:v>21.189716370495578</c:v>
                </c:pt>
              </c:numCache>
            </c:numRef>
          </c:xVal>
          <c:yVal>
            <c:numRef>
              <c:f>'Jan 27 plan'!$Q$5:$Q$21</c:f>
              <c:numCache>
                <c:formatCode>General</c:formatCode>
                <c:ptCount val="17"/>
                <c:pt idx="2">
                  <c:v>1091.3073753211727</c:v>
                </c:pt>
                <c:pt idx="3">
                  <c:v>1200.0206011948483</c:v>
                </c:pt>
                <c:pt idx="4">
                  <c:v>2836.1390859158637</c:v>
                </c:pt>
                <c:pt idx="5">
                  <c:v>3923.3153035964792</c:v>
                </c:pt>
                <c:pt idx="6">
                  <c:v>5450.4304914047389</c:v>
                </c:pt>
                <c:pt idx="7">
                  <c:v>7409.2856354663281</c:v>
                </c:pt>
                <c:pt idx="8">
                  <c:v>8278.9966990451758</c:v>
                </c:pt>
                <c:pt idx="9">
                  <c:v>1198.5529183264862</c:v>
                </c:pt>
                <c:pt idx="10">
                  <c:v>8275.5901603153943</c:v>
                </c:pt>
                <c:pt idx="11">
                  <c:v>7403.5023050483887</c:v>
                </c:pt>
                <c:pt idx="12">
                  <c:v>5334.1062807427443</c:v>
                </c:pt>
                <c:pt idx="13">
                  <c:v>3810.7414938681814</c:v>
                </c:pt>
                <c:pt idx="14">
                  <c:v>2722.5197532635416</c:v>
                </c:pt>
                <c:pt idx="15">
                  <c:v>1198.2538725289912</c:v>
                </c:pt>
                <c:pt idx="16">
                  <c:v>1198.9810195778814</c:v>
                </c:pt>
              </c:numCache>
            </c:numRef>
          </c:yVal>
        </c:ser>
        <c:ser>
          <c:idx val="1"/>
          <c:order val="1"/>
          <c:tx>
            <c:v>1-28 JP-8</c:v>
          </c:tx>
          <c:spPr>
            <a:ln w="28575">
              <a:noFill/>
            </a:ln>
          </c:spPr>
          <c:xVal>
            <c:numRef>
              <c:f>'Jan 28 AM plan'!$R$7:$R$22</c:f>
              <c:numCache>
                <c:formatCode>General</c:formatCode>
                <c:ptCount val="16"/>
                <c:pt idx="0">
                  <c:v>21.670630054109214</c:v>
                </c:pt>
                <c:pt idx="1">
                  <c:v>25.775237370479584</c:v>
                </c:pt>
                <c:pt idx="2">
                  <c:v>53.503789625752184</c:v>
                </c:pt>
                <c:pt idx="3">
                  <c:v>64.877060260249991</c:v>
                </c:pt>
                <c:pt idx="4">
                  <c:v>75.801001992434763</c:v>
                </c:pt>
                <c:pt idx="5">
                  <c:v>84.745791108374561</c:v>
                </c:pt>
                <c:pt idx="6">
                  <c:v>86.677831447716756</c:v>
                </c:pt>
                <c:pt idx="7">
                  <c:v>25.471702434747066</c:v>
                </c:pt>
                <c:pt idx="8">
                  <c:v>86.522147338033747</c:v>
                </c:pt>
                <c:pt idx="9">
                  <c:v>83.93499479365299</c:v>
                </c:pt>
                <c:pt idx="10">
                  <c:v>75.334988038031952</c:v>
                </c:pt>
                <c:pt idx="11">
                  <c:v>64.117124279646561</c:v>
                </c:pt>
                <c:pt idx="12">
                  <c:v>53.311374490377361</c:v>
                </c:pt>
                <c:pt idx="13">
                  <c:v>37.550609217180671</c:v>
                </c:pt>
                <c:pt idx="14">
                  <c:v>25.568410107849463</c:v>
                </c:pt>
                <c:pt idx="15">
                  <c:v>21.293489282584762</c:v>
                </c:pt>
              </c:numCache>
            </c:numRef>
          </c:xVal>
          <c:yVal>
            <c:numRef>
              <c:f>'Jan 28 AM plan'!$S$7:$S$22</c:f>
              <c:numCache>
                <c:formatCode>General</c:formatCode>
                <c:ptCount val="16"/>
                <c:pt idx="0">
                  <c:v>1114.7205758110549</c:v>
                </c:pt>
                <c:pt idx="1">
                  <c:v>1113.7210774259461</c:v>
                </c:pt>
                <c:pt idx="2">
                  <c:v>2889.8035628088164</c:v>
                </c:pt>
                <c:pt idx="3">
                  <c:v>3987.7470765983526</c:v>
                </c:pt>
                <c:pt idx="4">
                  <c:v>5526.6791345619631</c:v>
                </c:pt>
                <c:pt idx="5">
                  <c:v>7519.2160137918672</c:v>
                </c:pt>
                <c:pt idx="6">
                  <c:v>7812.6520111787622</c:v>
                </c:pt>
                <c:pt idx="7">
                  <c:v>1209.3769005839495</c:v>
                </c:pt>
                <c:pt idx="8">
                  <c:v>7908.4592331001868</c:v>
                </c:pt>
                <c:pt idx="9">
                  <c:v>7026.1936197486812</c:v>
                </c:pt>
                <c:pt idx="10">
                  <c:v>5485.289331368389</c:v>
                </c:pt>
                <c:pt idx="11">
                  <c:v>3837.6356581458103</c:v>
                </c:pt>
                <c:pt idx="12">
                  <c:v>2739.3757392552793</c:v>
                </c:pt>
                <c:pt idx="13">
                  <c:v>1752.2104499580723</c:v>
                </c:pt>
                <c:pt idx="14">
                  <c:v>1094.8489418741008</c:v>
                </c:pt>
                <c:pt idx="15">
                  <c:v>1094.1542682478325</c:v>
                </c:pt>
              </c:numCache>
            </c:numRef>
          </c:yVal>
        </c:ser>
        <c:ser>
          <c:idx val="2"/>
          <c:order val="2"/>
          <c:tx>
            <c:v>1-28 FT-1</c:v>
          </c:tx>
          <c:spPr>
            <a:ln w="28575">
              <a:noFill/>
            </a:ln>
          </c:spPr>
          <c:xVal>
            <c:numRef>
              <c:f>'Jan 28 PM plan'!$R$8:$R$24</c:f>
              <c:numCache>
                <c:formatCode>General</c:formatCode>
                <c:ptCount val="17"/>
                <c:pt idx="0">
                  <c:v>20.549611509330884</c:v>
                </c:pt>
                <c:pt idx="1">
                  <c:v>25.044062622200752</c:v>
                </c:pt>
                <c:pt idx="2">
                  <c:v>37.066040959254885</c:v>
                </c:pt>
                <c:pt idx="3">
                  <c:v>52.57030798693944</c:v>
                </c:pt>
                <c:pt idx="4">
                  <c:v>63.230226567659358</c:v>
                </c:pt>
                <c:pt idx="5">
                  <c:v>73.996390855920382</c:v>
                </c:pt>
                <c:pt idx="6">
                  <c:v>82.501860965220871</c:v>
                </c:pt>
                <c:pt idx="7">
                  <c:v>87.500843466986737</c:v>
                </c:pt>
                <c:pt idx="8">
                  <c:v>24.998812018363743</c:v>
                </c:pt>
                <c:pt idx="9">
                  <c:v>87.103358590241669</c:v>
                </c:pt>
                <c:pt idx="10">
                  <c:v>82.51045962329313</c:v>
                </c:pt>
                <c:pt idx="11">
                  <c:v>74.018660420144016</c:v>
                </c:pt>
                <c:pt idx="12">
                  <c:v>63.01262322613357</c:v>
                </c:pt>
                <c:pt idx="13">
                  <c:v>52.516895804558054</c:v>
                </c:pt>
                <c:pt idx="14">
                  <c:v>37.512296386639534</c:v>
                </c:pt>
                <c:pt idx="15">
                  <c:v>25.517253469486153</c:v>
                </c:pt>
                <c:pt idx="16">
                  <c:v>20.526757230937278</c:v>
                </c:pt>
              </c:numCache>
            </c:numRef>
          </c:xVal>
          <c:yVal>
            <c:numRef>
              <c:f>'Jan 28 PM plan'!$T$8:$T$24</c:f>
              <c:numCache>
                <c:formatCode>General</c:formatCode>
                <c:ptCount val="17"/>
                <c:pt idx="0">
                  <c:v>1113.9093008189088</c:v>
                </c:pt>
                <c:pt idx="1">
                  <c:v>1224.4964569665578</c:v>
                </c:pt>
                <c:pt idx="2">
                  <c:v>1783.032543327831</c:v>
                </c:pt>
                <c:pt idx="3">
                  <c:v>2784.7488712389622</c:v>
                </c:pt>
                <c:pt idx="4">
                  <c:v>3561.413888317597</c:v>
                </c:pt>
                <c:pt idx="5">
                  <c:v>5339.3066633395965</c:v>
                </c:pt>
                <c:pt idx="6">
                  <c:v>6674.6094141297881</c:v>
                </c:pt>
                <c:pt idx="7">
                  <c:v>8009.4278359168084</c:v>
                </c:pt>
                <c:pt idx="8">
                  <c:v>1112.3569486583356</c:v>
                </c:pt>
                <c:pt idx="9">
                  <c:v>7898.4142002425306</c:v>
                </c:pt>
                <c:pt idx="10">
                  <c:v>6897.8152362474393</c:v>
                </c:pt>
                <c:pt idx="11">
                  <c:v>5340.9135529631785</c:v>
                </c:pt>
                <c:pt idx="12">
                  <c:v>3560.4246452097641</c:v>
                </c:pt>
                <c:pt idx="13">
                  <c:v>2670.6427456177094</c:v>
                </c:pt>
                <c:pt idx="14">
                  <c:v>1780.4393164563669</c:v>
                </c:pt>
                <c:pt idx="15">
                  <c:v>1113.16247342616</c:v>
                </c:pt>
                <c:pt idx="16">
                  <c:v>1113.8617610759102</c:v>
                </c:pt>
              </c:numCache>
            </c:numRef>
          </c:yVal>
        </c:ser>
        <c:ser>
          <c:idx val="3"/>
          <c:order val="3"/>
          <c:tx>
            <c:v>1-30 FT-2</c:v>
          </c:tx>
          <c:spPr>
            <a:ln w="28575">
              <a:noFill/>
            </a:ln>
          </c:spPr>
          <c:xVal>
            <c:numRef>
              <c:f>'Jan 30 PM plan'!$R$8:$R$24</c:f>
              <c:numCache>
                <c:formatCode>General</c:formatCode>
                <c:ptCount val="17"/>
                <c:pt idx="0">
                  <c:v>20.545135713155595</c:v>
                </c:pt>
                <c:pt idx="1">
                  <c:v>25.211738428853334</c:v>
                </c:pt>
                <c:pt idx="2">
                  <c:v>36.852339401164805</c:v>
                </c:pt>
                <c:pt idx="3">
                  <c:v>52.763213832279753</c:v>
                </c:pt>
                <c:pt idx="4">
                  <c:v>62.698498098545031</c:v>
                </c:pt>
                <c:pt idx="5">
                  <c:v>74.130617349292805</c:v>
                </c:pt>
                <c:pt idx="6">
                  <c:v>82.562061682705576</c:v>
                </c:pt>
                <c:pt idx="7">
                  <c:v>87.548192112535816</c:v>
                </c:pt>
                <c:pt idx="8">
                  <c:v>24.870243195841137</c:v>
                </c:pt>
                <c:pt idx="9">
                  <c:v>87.528502950448342</c:v>
                </c:pt>
                <c:pt idx="10">
                  <c:v>82.466213857226563</c:v>
                </c:pt>
                <c:pt idx="11">
                  <c:v>73.510966812277374</c:v>
                </c:pt>
                <c:pt idx="12">
                  <c:v>59.679850837760945</c:v>
                </c:pt>
                <c:pt idx="13">
                  <c:v>51.698443099873153</c:v>
                </c:pt>
                <c:pt idx="14">
                  <c:v>37.275030926718657</c:v>
                </c:pt>
                <c:pt idx="15">
                  <c:v>24.843240263163523</c:v>
                </c:pt>
                <c:pt idx="16">
                  <c:v>19.868287758322019</c:v>
                </c:pt>
              </c:numCache>
            </c:numRef>
          </c:xVal>
          <c:yVal>
            <c:numRef>
              <c:f>'Jan 30 PM plan'!$T$8:$T$24</c:f>
              <c:numCache>
                <c:formatCode>General</c:formatCode>
                <c:ptCount val="17"/>
                <c:pt idx="0">
                  <c:v>1098.4227232910898</c:v>
                </c:pt>
                <c:pt idx="1">
                  <c:v>1207.8291244565146</c:v>
                </c:pt>
                <c:pt idx="2">
                  <c:v>1757.0122022665271</c:v>
                </c:pt>
                <c:pt idx="3">
                  <c:v>2744.0172463966046</c:v>
                </c:pt>
                <c:pt idx="4">
                  <c:v>3950.1223342374788</c:v>
                </c:pt>
                <c:pt idx="5">
                  <c:v>5265.9173480993704</c:v>
                </c:pt>
                <c:pt idx="6">
                  <c:v>7026.4847105487288</c:v>
                </c:pt>
                <c:pt idx="7">
                  <c:v>8125.5342357253912</c:v>
                </c:pt>
                <c:pt idx="8">
                  <c:v>1097.983257998053</c:v>
                </c:pt>
                <c:pt idx="9">
                  <c:v>8562.8261314348474</c:v>
                </c:pt>
                <c:pt idx="10">
                  <c:v>7456.9730053010344</c:v>
                </c:pt>
                <c:pt idx="11">
                  <c:v>5262.8058274114419</c:v>
                </c:pt>
                <c:pt idx="12">
                  <c:v>3513.0323706492877</c:v>
                </c:pt>
                <c:pt idx="13">
                  <c:v>2743.2780224600115</c:v>
                </c:pt>
                <c:pt idx="14">
                  <c:v>1755.34473929565</c:v>
                </c:pt>
                <c:pt idx="15">
                  <c:v>1206.4702317318674</c:v>
                </c:pt>
                <c:pt idx="16">
                  <c:v>1096.4432048343022</c:v>
                </c:pt>
              </c:numCache>
            </c:numRef>
          </c:yVal>
        </c:ser>
        <c:ser>
          <c:idx val="4"/>
          <c:order val="4"/>
          <c:tx>
            <c:v>1-31 FT-2</c:v>
          </c:tx>
          <c:spPr>
            <a:ln w="28575">
              <a:noFill/>
            </a:ln>
          </c:spPr>
          <c:xVal>
            <c:numRef>
              <c:f>'Jan 31 AM plan '!$R$7:$R$15</c:f>
              <c:numCache>
                <c:formatCode>General</c:formatCode>
                <c:ptCount val="9"/>
                <c:pt idx="0">
                  <c:v>20.583530865387541</c:v>
                </c:pt>
                <c:pt idx="1">
                  <c:v>25.222199279066892</c:v>
                </c:pt>
                <c:pt idx="2">
                  <c:v>38.056505001307492</c:v>
                </c:pt>
                <c:pt idx="3">
                  <c:v>53.909229494005487</c:v>
                </c:pt>
                <c:pt idx="4">
                  <c:v>64.521605042959834</c:v>
                </c:pt>
                <c:pt idx="5">
                  <c:v>75.685085468035751</c:v>
                </c:pt>
                <c:pt idx="6">
                  <c:v>84.721899489438073</c:v>
                </c:pt>
                <c:pt idx="7">
                  <c:v>87.110310949762194</c:v>
                </c:pt>
                <c:pt idx="8">
                  <c:v>25.231856544820289</c:v>
                </c:pt>
              </c:numCache>
            </c:numRef>
          </c:xVal>
          <c:yVal>
            <c:numRef>
              <c:f>'Jan 31 AM plan '!$T$7:$T$15</c:f>
              <c:numCache>
                <c:formatCode>General</c:formatCode>
                <c:ptCount val="9"/>
                <c:pt idx="0">
                  <c:v>1082.5921603131696</c:v>
                </c:pt>
                <c:pt idx="1">
                  <c:v>1196.8991555789646</c:v>
                </c:pt>
                <c:pt idx="2">
                  <c:v>1822.2105351988923</c:v>
                </c:pt>
                <c:pt idx="3">
                  <c:v>2842.4656366918657</c:v>
                </c:pt>
                <c:pt idx="4">
                  <c:v>3855.626203482891</c:v>
                </c:pt>
                <c:pt idx="5">
                  <c:v>5435.8969679117308</c:v>
                </c:pt>
                <c:pt idx="6">
                  <c:v>7346.5314421426074</c:v>
                </c:pt>
                <c:pt idx="7">
                  <c:v>7671.2079404287661</c:v>
                </c:pt>
                <c:pt idx="8">
                  <c:v>1126.5459722363821</c:v>
                </c:pt>
              </c:numCache>
            </c:numRef>
          </c:yVal>
        </c:ser>
        <c:ser>
          <c:idx val="5"/>
          <c:order val="5"/>
          <c:tx>
            <c:v>1-29 FT-1</c:v>
          </c:tx>
          <c:spPr>
            <a:ln w="28575">
              <a:noFill/>
            </a:ln>
          </c:spPr>
          <c:xVal>
            <c:numRef>
              <c:f>'Jan 29 AM plan'!$R$7:$R$23</c:f>
              <c:numCache>
                <c:formatCode>General</c:formatCode>
                <c:ptCount val="17"/>
                <c:pt idx="0">
                  <c:v>21.022824910405866</c:v>
                </c:pt>
                <c:pt idx="1">
                  <c:v>25.633052116150846</c:v>
                </c:pt>
                <c:pt idx="2">
                  <c:v>38.316518821202784</c:v>
                </c:pt>
                <c:pt idx="3">
                  <c:v>53.783684037246545</c:v>
                </c:pt>
                <c:pt idx="4">
                  <c:v>64.946175419670951</c:v>
                </c:pt>
                <c:pt idx="5">
                  <c:v>76.08595781651232</c:v>
                </c:pt>
                <c:pt idx="6">
                  <c:v>84.675775209817445</c:v>
                </c:pt>
                <c:pt idx="7">
                  <c:v>87.046184199008493</c:v>
                </c:pt>
                <c:pt idx="8">
                  <c:v>25.350037118357147</c:v>
                </c:pt>
                <c:pt idx="9">
                  <c:v>87.532631384004048</c:v>
                </c:pt>
                <c:pt idx="10">
                  <c:v>84.368568623465421</c:v>
                </c:pt>
                <c:pt idx="11">
                  <c:v>75.170756680156046</c:v>
                </c:pt>
                <c:pt idx="12">
                  <c:v>64.921099465416304</c:v>
                </c:pt>
                <c:pt idx="13">
                  <c:v>53.567012297579488</c:v>
                </c:pt>
                <c:pt idx="14">
                  <c:v>37.421661259648779</c:v>
                </c:pt>
                <c:pt idx="15">
                  <c:v>25.28037233856157</c:v>
                </c:pt>
                <c:pt idx="16">
                  <c:v>20.703305482039458</c:v>
                </c:pt>
              </c:numCache>
            </c:numRef>
          </c:xVal>
          <c:yVal>
            <c:numRef>
              <c:f>'Jan 29 AM plan'!$T$7:$T$23</c:f>
              <c:numCache>
                <c:formatCode>General</c:formatCode>
                <c:ptCount val="17"/>
                <c:pt idx="0">
                  <c:v>1137.1278796198014</c:v>
                </c:pt>
                <c:pt idx="1">
                  <c:v>1250.6192012429544</c:v>
                </c:pt>
                <c:pt idx="2">
                  <c:v>1931.2364942275797</c:v>
                </c:pt>
                <c:pt idx="3">
                  <c:v>2950.3493198519031</c:v>
                </c:pt>
                <c:pt idx="4">
                  <c:v>3851.8345182018197</c:v>
                </c:pt>
                <c:pt idx="5">
                  <c:v>5656.230398732615</c:v>
                </c:pt>
                <c:pt idx="6">
                  <c:v>7458.1973725658681</c:v>
                </c:pt>
                <c:pt idx="7">
                  <c:v>7894.7067215712423</c:v>
                </c:pt>
                <c:pt idx="8">
                  <c:v>1126.4848268683515</c:v>
                </c:pt>
                <c:pt idx="9">
                  <c:v>8099.2615371039219</c:v>
                </c:pt>
                <c:pt idx="10">
                  <c:v>7423.2248935533989</c:v>
                </c:pt>
                <c:pt idx="11">
                  <c:v>5395.1625436564418</c:v>
                </c:pt>
                <c:pt idx="12">
                  <c:v>3816.198031137847</c:v>
                </c:pt>
                <c:pt idx="13">
                  <c:v>2801.0951063959114</c:v>
                </c:pt>
                <c:pt idx="14">
                  <c:v>1790.5539695310258</c:v>
                </c:pt>
                <c:pt idx="15">
                  <c:v>1118.8955622082451</c:v>
                </c:pt>
                <c:pt idx="16">
                  <c:v>1117.4598374651232</c:v>
                </c:pt>
              </c:numCache>
            </c:numRef>
          </c:yVal>
        </c:ser>
        <c:ser>
          <c:idx val="6"/>
          <c:order val="6"/>
          <c:tx>
            <c:v>1-30 FT-1 Blend</c:v>
          </c:tx>
          <c:spPr>
            <a:ln w="28575">
              <a:noFill/>
            </a:ln>
          </c:spPr>
          <c:xVal>
            <c:numRef>
              <c:f>'Jan 30 AM plan '!$R$8:$R$25</c:f>
              <c:numCache>
                <c:formatCode>General</c:formatCode>
                <c:ptCount val="18"/>
                <c:pt idx="0">
                  <c:v>20.443403720790521</c:v>
                </c:pt>
                <c:pt idx="1">
                  <c:v>25.514626608728676</c:v>
                </c:pt>
                <c:pt idx="2">
                  <c:v>37.654214857997069</c:v>
                </c:pt>
                <c:pt idx="3">
                  <c:v>53.57848497455916</c:v>
                </c:pt>
                <c:pt idx="4">
                  <c:v>63.979646140466031</c:v>
                </c:pt>
                <c:pt idx="5">
                  <c:v>75.268803424374084</c:v>
                </c:pt>
                <c:pt idx="6">
                  <c:v>83.476786268020078</c:v>
                </c:pt>
                <c:pt idx="7">
                  <c:v>87.485784274043752</c:v>
                </c:pt>
                <c:pt idx="8">
                  <c:v>25.170987724968199</c:v>
                </c:pt>
                <c:pt idx="9">
                  <c:v>20.4084139791924</c:v>
                </c:pt>
                <c:pt idx="10">
                  <c:v>88.37669990903234</c:v>
                </c:pt>
                <c:pt idx="11">
                  <c:v>83.294664474977139</c:v>
                </c:pt>
                <c:pt idx="12">
                  <c:v>74.851490406902826</c:v>
                </c:pt>
                <c:pt idx="13">
                  <c:v>64.016379659115287</c:v>
                </c:pt>
                <c:pt idx="14">
                  <c:v>53.39501651159518</c:v>
                </c:pt>
                <c:pt idx="15">
                  <c:v>37.252764344317804</c:v>
                </c:pt>
                <c:pt idx="16">
                  <c:v>25.15721825842374</c:v>
                </c:pt>
                <c:pt idx="17">
                  <c:v>20.11979930163146</c:v>
                </c:pt>
              </c:numCache>
            </c:numRef>
          </c:xVal>
          <c:yVal>
            <c:numRef>
              <c:f>'Jan 30 AM plan '!$S$8:$S$25</c:f>
              <c:numCache>
                <c:formatCode>General</c:formatCode>
                <c:ptCount val="18"/>
                <c:pt idx="0">
                  <c:v>1104.1726449941896</c:v>
                </c:pt>
                <c:pt idx="1">
                  <c:v>1212.7063945596487</c:v>
                </c:pt>
                <c:pt idx="2">
                  <c:v>1866.8602725231385</c:v>
                </c:pt>
                <c:pt idx="3">
                  <c:v>2742.6528636015173</c:v>
                </c:pt>
                <c:pt idx="4">
                  <c:v>3829.4071074261356</c:v>
                </c:pt>
                <c:pt idx="5">
                  <c:v>5465.7180235085179</c:v>
                </c:pt>
                <c:pt idx="6">
                  <c:v>7097.0219635261728</c:v>
                </c:pt>
                <c:pt idx="7">
                  <c:v>7857.871066783121</c:v>
                </c:pt>
                <c:pt idx="8">
                  <c:v>1090.8170835556937</c:v>
                </c:pt>
                <c:pt idx="9">
                  <c:v>1090.2068486812757</c:v>
                </c:pt>
                <c:pt idx="10">
                  <c:v>8174.1388574009143</c:v>
                </c:pt>
                <c:pt idx="11">
                  <c:v>7190.4850930155981</c:v>
                </c:pt>
                <c:pt idx="12">
                  <c:v>5225.030194176471</c:v>
                </c:pt>
                <c:pt idx="13">
                  <c:v>3807.4696387276622</c:v>
                </c:pt>
                <c:pt idx="14">
                  <c:v>2826.5015220722953</c:v>
                </c:pt>
                <c:pt idx="15">
                  <c:v>1738.3122227501376</c:v>
                </c:pt>
                <c:pt idx="16">
                  <c:v>1194.4454330301444</c:v>
                </c:pt>
                <c:pt idx="17">
                  <c:v>1085.5370949083108</c:v>
                </c:pt>
              </c:numCache>
            </c:numRef>
          </c:yVal>
        </c:ser>
        <c:ser>
          <c:idx val="7"/>
          <c:order val="7"/>
          <c:tx>
            <c:v>1-31 FT-2 Blend</c:v>
          </c:tx>
          <c:spPr>
            <a:ln w="28575">
              <a:noFill/>
            </a:ln>
          </c:spPr>
          <c:xVal>
            <c:numRef>
              <c:f>'Jan 31 AM 2 plan '!$R$8:$R$24</c:f>
              <c:numCache>
                <c:formatCode>General</c:formatCode>
                <c:ptCount val="17"/>
                <c:pt idx="0">
                  <c:v>21.148712664249331</c:v>
                </c:pt>
                <c:pt idx="1">
                  <c:v>25.156754158627088</c:v>
                </c:pt>
                <c:pt idx="2">
                  <c:v>37.206800959307152</c:v>
                </c:pt>
                <c:pt idx="3">
                  <c:v>52.762815660439628</c:v>
                </c:pt>
                <c:pt idx="4">
                  <c:v>63.270425610568914</c:v>
                </c:pt>
                <c:pt idx="5">
                  <c:v>74.801769835041455</c:v>
                </c:pt>
                <c:pt idx="6">
                  <c:v>82.999366406738744</c:v>
                </c:pt>
                <c:pt idx="7">
                  <c:v>87.747052849899418</c:v>
                </c:pt>
                <c:pt idx="8">
                  <c:v>25.540961411895331</c:v>
                </c:pt>
                <c:pt idx="9">
                  <c:v>87.583342607285843</c:v>
                </c:pt>
                <c:pt idx="10">
                  <c:v>82.899200898386852</c:v>
                </c:pt>
                <c:pt idx="11">
                  <c:v>74.05521919768988</c:v>
                </c:pt>
                <c:pt idx="12">
                  <c:v>62.936682627126004</c:v>
                </c:pt>
                <c:pt idx="13">
                  <c:v>52.709449434410885</c:v>
                </c:pt>
                <c:pt idx="14">
                  <c:v>37.132195277653999</c:v>
                </c:pt>
                <c:pt idx="15">
                  <c:v>24.948262074885033</c:v>
                </c:pt>
                <c:pt idx="16">
                  <c:v>20.448421648173262</c:v>
                </c:pt>
              </c:numCache>
            </c:numRef>
          </c:xVal>
          <c:yVal>
            <c:numRef>
              <c:f>'Jan 31 AM 2 plan '!$T$8:$T$24</c:f>
              <c:numCache>
                <c:formatCode>General</c:formatCode>
                <c:ptCount val="17"/>
                <c:pt idx="0">
                  <c:v>1106.3328929498407</c:v>
                </c:pt>
                <c:pt idx="1">
                  <c:v>1215.9856925472805</c:v>
                </c:pt>
                <c:pt idx="2">
                  <c:v>1767.5095637986792</c:v>
                </c:pt>
                <c:pt idx="3">
                  <c:v>2870.5372753968472</c:v>
                </c:pt>
                <c:pt idx="4">
                  <c:v>3751.1143742191471</c:v>
                </c:pt>
                <c:pt idx="5">
                  <c:v>5294.4154965988228</c:v>
                </c:pt>
                <c:pt idx="6">
                  <c:v>7056.1925663729489</c:v>
                </c:pt>
                <c:pt idx="7">
                  <c:v>8152.2481016372922</c:v>
                </c:pt>
                <c:pt idx="8">
                  <c:v>1100.3180651505886</c:v>
                </c:pt>
                <c:pt idx="9">
                  <c:v>8137.0383997587796</c:v>
                </c:pt>
                <c:pt idx="10">
                  <c:v>7030.6741544019278</c:v>
                </c:pt>
                <c:pt idx="11">
                  <c:v>5275.5241487310541</c:v>
                </c:pt>
                <c:pt idx="12">
                  <c:v>3735.331321073365</c:v>
                </c:pt>
                <c:pt idx="13">
                  <c:v>2744.6153015582299</c:v>
                </c:pt>
                <c:pt idx="14">
                  <c:v>1765.8580866803645</c:v>
                </c:pt>
                <c:pt idx="15">
                  <c:v>1097.4562170059412</c:v>
                </c:pt>
                <c:pt idx="16">
                  <c:v>1098.143451942261</c:v>
                </c:pt>
              </c:numCache>
            </c:numRef>
          </c:yVal>
        </c:ser>
        <c:axId val="65933312"/>
        <c:axId val="65935232"/>
      </c:scatterChart>
      <c:valAx>
        <c:axId val="65933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Corrected N1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5935232"/>
        <c:crosses val="autoZero"/>
        <c:crossBetween val="midCat"/>
      </c:valAx>
      <c:valAx>
        <c:axId val="65935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Corrected Fuel Flowrate, Lbs/Hr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59333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Standard Day Corrected</a:t>
            </a:r>
            <a:r>
              <a:rPr lang="en-US" baseline="0"/>
              <a:t> Performance</a:t>
            </a:r>
          </a:p>
          <a:p>
            <a:pPr>
              <a:defRPr/>
            </a:pPr>
            <a:r>
              <a:rPr lang="en-US"/>
              <a:t>No Heating Value Corrections for F-T Fuels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1-27 JP-8</c:v>
          </c:tx>
          <c:spPr>
            <a:ln w="28575">
              <a:noFill/>
            </a:ln>
          </c:spPr>
          <c:xVal>
            <c:numRef>
              <c:f>'Jan 27 plan'!$P$7:$P$21</c:f>
              <c:numCache>
                <c:formatCode>General</c:formatCode>
                <c:ptCount val="15"/>
                <c:pt idx="0">
                  <c:v>21.215467731632334</c:v>
                </c:pt>
                <c:pt idx="1">
                  <c:v>25.247725005512589</c:v>
                </c:pt>
                <c:pt idx="2">
                  <c:v>53.015114838363495</c:v>
                </c:pt>
                <c:pt idx="3">
                  <c:v>63.760837925729923</c:v>
                </c:pt>
                <c:pt idx="4">
                  <c:v>74.776517473373687</c:v>
                </c:pt>
                <c:pt idx="5">
                  <c:v>83.41788230733593</c:v>
                </c:pt>
                <c:pt idx="6">
                  <c:v>87.734336439840618</c:v>
                </c:pt>
                <c:pt idx="7">
                  <c:v>25.216845824422851</c:v>
                </c:pt>
                <c:pt idx="8">
                  <c:v>87.698236604814909</c:v>
                </c:pt>
                <c:pt idx="9">
                  <c:v>83.352770338398088</c:v>
                </c:pt>
                <c:pt idx="10">
                  <c:v>74.674103703086956</c:v>
                </c:pt>
                <c:pt idx="11">
                  <c:v>63.700779794267667</c:v>
                </c:pt>
                <c:pt idx="12">
                  <c:v>52.926912509040449</c:v>
                </c:pt>
                <c:pt idx="13">
                  <c:v>25.210554077388103</c:v>
                </c:pt>
                <c:pt idx="14">
                  <c:v>21.189716370495578</c:v>
                </c:pt>
              </c:numCache>
            </c:numRef>
          </c:xVal>
          <c:yVal>
            <c:numRef>
              <c:f>'Jan 27 plan'!$Q$7:$Q$21</c:f>
              <c:numCache>
                <c:formatCode>General</c:formatCode>
                <c:ptCount val="15"/>
                <c:pt idx="0">
                  <c:v>1091.3073753211727</c:v>
                </c:pt>
                <c:pt idx="1">
                  <c:v>1200.0206011948483</c:v>
                </c:pt>
                <c:pt idx="2">
                  <c:v>2836.1390859158637</c:v>
                </c:pt>
                <c:pt idx="3">
                  <c:v>3923.3153035964792</c:v>
                </c:pt>
                <c:pt idx="4">
                  <c:v>5450.4304914047389</c:v>
                </c:pt>
                <c:pt idx="5">
                  <c:v>7409.2856354663281</c:v>
                </c:pt>
                <c:pt idx="6">
                  <c:v>8278.9966990451758</c:v>
                </c:pt>
                <c:pt idx="7">
                  <c:v>1198.5529183264862</c:v>
                </c:pt>
                <c:pt idx="8">
                  <c:v>8275.5901603153943</c:v>
                </c:pt>
                <c:pt idx="9">
                  <c:v>7403.5023050483887</c:v>
                </c:pt>
                <c:pt idx="10">
                  <c:v>5334.1062807427443</c:v>
                </c:pt>
                <c:pt idx="11">
                  <c:v>3810.7414938681814</c:v>
                </c:pt>
                <c:pt idx="12">
                  <c:v>2722.5197532635416</c:v>
                </c:pt>
                <c:pt idx="13">
                  <c:v>1198.2538725289912</c:v>
                </c:pt>
                <c:pt idx="14">
                  <c:v>1198.9810195778814</c:v>
                </c:pt>
              </c:numCache>
            </c:numRef>
          </c:yVal>
        </c:ser>
        <c:ser>
          <c:idx val="1"/>
          <c:order val="1"/>
          <c:tx>
            <c:v>1-28 JP-8</c:v>
          </c:tx>
          <c:spPr>
            <a:ln w="28575">
              <a:noFill/>
            </a:ln>
          </c:spPr>
          <c:xVal>
            <c:numRef>
              <c:f>'Jan 28 AM plan'!$R$7:$R$22</c:f>
              <c:numCache>
                <c:formatCode>General</c:formatCode>
                <c:ptCount val="16"/>
                <c:pt idx="0">
                  <c:v>21.670630054109214</c:v>
                </c:pt>
                <c:pt idx="1">
                  <c:v>25.775237370479584</c:v>
                </c:pt>
                <c:pt idx="2">
                  <c:v>53.503789625752184</c:v>
                </c:pt>
                <c:pt idx="3">
                  <c:v>64.877060260249991</c:v>
                </c:pt>
                <c:pt idx="4">
                  <c:v>75.801001992434763</c:v>
                </c:pt>
                <c:pt idx="5">
                  <c:v>84.745791108374561</c:v>
                </c:pt>
                <c:pt idx="6">
                  <c:v>86.677831447716756</c:v>
                </c:pt>
                <c:pt idx="7">
                  <c:v>25.471702434747066</c:v>
                </c:pt>
                <c:pt idx="8">
                  <c:v>86.522147338033747</c:v>
                </c:pt>
                <c:pt idx="9">
                  <c:v>83.93499479365299</c:v>
                </c:pt>
                <c:pt idx="10">
                  <c:v>75.334988038031952</c:v>
                </c:pt>
                <c:pt idx="11">
                  <c:v>64.117124279646561</c:v>
                </c:pt>
                <c:pt idx="12">
                  <c:v>53.311374490377361</c:v>
                </c:pt>
                <c:pt idx="13">
                  <c:v>37.550609217180671</c:v>
                </c:pt>
                <c:pt idx="14">
                  <c:v>25.568410107849463</c:v>
                </c:pt>
                <c:pt idx="15">
                  <c:v>21.293489282584762</c:v>
                </c:pt>
              </c:numCache>
            </c:numRef>
          </c:xVal>
          <c:yVal>
            <c:numRef>
              <c:f>'Jan 28 AM plan'!$S$7:$S$22</c:f>
              <c:numCache>
                <c:formatCode>General</c:formatCode>
                <c:ptCount val="16"/>
                <c:pt idx="0">
                  <c:v>1114.7205758110549</c:v>
                </c:pt>
                <c:pt idx="1">
                  <c:v>1113.7210774259461</c:v>
                </c:pt>
                <c:pt idx="2">
                  <c:v>2889.8035628088164</c:v>
                </c:pt>
                <c:pt idx="3">
                  <c:v>3987.7470765983526</c:v>
                </c:pt>
                <c:pt idx="4">
                  <c:v>5526.6791345619631</c:v>
                </c:pt>
                <c:pt idx="5">
                  <c:v>7519.2160137918672</c:v>
                </c:pt>
                <c:pt idx="6">
                  <c:v>7812.6520111787622</c:v>
                </c:pt>
                <c:pt idx="7">
                  <c:v>1209.3769005839495</c:v>
                </c:pt>
                <c:pt idx="8">
                  <c:v>7908.4592331001868</c:v>
                </c:pt>
                <c:pt idx="9">
                  <c:v>7026.1936197486812</c:v>
                </c:pt>
                <c:pt idx="10">
                  <c:v>5485.289331368389</c:v>
                </c:pt>
                <c:pt idx="11">
                  <c:v>3837.6356581458103</c:v>
                </c:pt>
                <c:pt idx="12">
                  <c:v>2739.3757392552793</c:v>
                </c:pt>
                <c:pt idx="13">
                  <c:v>1752.2104499580723</c:v>
                </c:pt>
                <c:pt idx="14">
                  <c:v>1094.8489418741008</c:v>
                </c:pt>
                <c:pt idx="15">
                  <c:v>1094.1542682478325</c:v>
                </c:pt>
              </c:numCache>
            </c:numRef>
          </c:yVal>
        </c:ser>
        <c:ser>
          <c:idx val="2"/>
          <c:order val="2"/>
          <c:tx>
            <c:v>1-28 FT-1</c:v>
          </c:tx>
          <c:spPr>
            <a:ln w="28575">
              <a:noFill/>
            </a:ln>
          </c:spPr>
          <c:xVal>
            <c:numRef>
              <c:f>'Jan 28 PM plan'!$R$8:$R$24</c:f>
              <c:numCache>
                <c:formatCode>General</c:formatCode>
                <c:ptCount val="17"/>
                <c:pt idx="0">
                  <c:v>20.549611509330884</c:v>
                </c:pt>
                <c:pt idx="1">
                  <c:v>25.044062622200752</c:v>
                </c:pt>
                <c:pt idx="2">
                  <c:v>37.066040959254885</c:v>
                </c:pt>
                <c:pt idx="3">
                  <c:v>52.57030798693944</c:v>
                </c:pt>
                <c:pt idx="4">
                  <c:v>63.230226567659358</c:v>
                </c:pt>
                <c:pt idx="5">
                  <c:v>73.996390855920382</c:v>
                </c:pt>
                <c:pt idx="6">
                  <c:v>82.501860965220871</c:v>
                </c:pt>
                <c:pt idx="7">
                  <c:v>87.500843466986737</c:v>
                </c:pt>
                <c:pt idx="8">
                  <c:v>24.998812018363743</c:v>
                </c:pt>
                <c:pt idx="9">
                  <c:v>87.103358590241669</c:v>
                </c:pt>
                <c:pt idx="10">
                  <c:v>82.51045962329313</c:v>
                </c:pt>
                <c:pt idx="11">
                  <c:v>74.018660420144016</c:v>
                </c:pt>
                <c:pt idx="12">
                  <c:v>63.01262322613357</c:v>
                </c:pt>
                <c:pt idx="13">
                  <c:v>52.516895804558054</c:v>
                </c:pt>
                <c:pt idx="14">
                  <c:v>37.512296386639534</c:v>
                </c:pt>
                <c:pt idx="15">
                  <c:v>25.517253469486153</c:v>
                </c:pt>
                <c:pt idx="16">
                  <c:v>20.526757230937278</c:v>
                </c:pt>
              </c:numCache>
            </c:numRef>
          </c:xVal>
          <c:yVal>
            <c:numRef>
              <c:f>'Jan 28 PM plan'!$S$8:$S$24</c:f>
              <c:numCache>
                <c:formatCode>General</c:formatCode>
                <c:ptCount val="17"/>
                <c:pt idx="0">
                  <c:v>1086.3124487715934</c:v>
                </c:pt>
                <c:pt idx="1">
                  <c:v>1194.1598330327017</c:v>
                </c:pt>
                <c:pt idx="2">
                  <c:v>1738.8583136507905</c:v>
                </c:pt>
                <c:pt idx="3">
                  <c:v>2715.7573451497087</c:v>
                </c:pt>
                <c:pt idx="4">
                  <c:v>3473.1806613547742</c:v>
                </c:pt>
                <c:pt idx="5">
                  <c:v>5207.026543301904</c:v>
                </c:pt>
                <c:pt idx="6">
                  <c:v>6509.2474691851312</c:v>
                </c:pt>
                <c:pt idx="7">
                  <c:v>7810.9960652071577</c:v>
                </c:pt>
                <c:pt idx="8">
                  <c:v>1084.7985557861696</c:v>
                </c:pt>
                <c:pt idx="9">
                  <c:v>7702.7327673536392</c:v>
                </c:pt>
                <c:pt idx="10">
                  <c:v>6726.9234173313989</c:v>
                </c:pt>
                <c:pt idx="11">
                  <c:v>5208.5936225969735</c:v>
                </c:pt>
                <c:pt idx="12">
                  <c:v>3472.2159265221358</c:v>
                </c:pt>
                <c:pt idx="13">
                  <c:v>2604.4781730911445</c:v>
                </c:pt>
                <c:pt idx="14">
                  <c:v>1736.3293333910069</c:v>
                </c:pt>
                <c:pt idx="15">
                  <c:v>1085.5841238592955</c:v>
                </c:pt>
                <c:pt idx="16">
                  <c:v>1086.2660868150203</c:v>
                </c:pt>
              </c:numCache>
            </c:numRef>
          </c:yVal>
        </c:ser>
        <c:ser>
          <c:idx val="3"/>
          <c:order val="3"/>
          <c:tx>
            <c:v>1-29 FT-1</c:v>
          </c:tx>
          <c:spPr>
            <a:ln w="28575">
              <a:noFill/>
            </a:ln>
          </c:spPr>
          <c:xVal>
            <c:numRef>
              <c:f>'Jan 29 AM plan'!$R$7:$R$23</c:f>
              <c:numCache>
                <c:formatCode>General</c:formatCode>
                <c:ptCount val="17"/>
                <c:pt idx="0">
                  <c:v>21.022824910405866</c:v>
                </c:pt>
                <c:pt idx="1">
                  <c:v>25.633052116150846</c:v>
                </c:pt>
                <c:pt idx="2">
                  <c:v>38.316518821202784</c:v>
                </c:pt>
                <c:pt idx="3">
                  <c:v>53.783684037246545</c:v>
                </c:pt>
                <c:pt idx="4">
                  <c:v>64.946175419670951</c:v>
                </c:pt>
                <c:pt idx="5">
                  <c:v>76.08595781651232</c:v>
                </c:pt>
                <c:pt idx="6">
                  <c:v>84.675775209817445</c:v>
                </c:pt>
                <c:pt idx="7">
                  <c:v>87.046184199008493</c:v>
                </c:pt>
                <c:pt idx="8">
                  <c:v>25.350037118357147</c:v>
                </c:pt>
                <c:pt idx="9">
                  <c:v>87.532631384004048</c:v>
                </c:pt>
                <c:pt idx="10">
                  <c:v>84.368568623465421</c:v>
                </c:pt>
                <c:pt idx="11">
                  <c:v>75.170756680156046</c:v>
                </c:pt>
                <c:pt idx="12">
                  <c:v>64.921099465416304</c:v>
                </c:pt>
                <c:pt idx="13">
                  <c:v>53.567012297579488</c:v>
                </c:pt>
                <c:pt idx="14">
                  <c:v>37.421661259648779</c:v>
                </c:pt>
                <c:pt idx="15">
                  <c:v>25.28037233856157</c:v>
                </c:pt>
                <c:pt idx="16">
                  <c:v>20.703305482039458</c:v>
                </c:pt>
              </c:numCache>
            </c:numRef>
          </c:xVal>
          <c:yVal>
            <c:numRef>
              <c:f>'Jan 29 AM plan'!$S$7:$S$23</c:f>
              <c:numCache>
                <c:formatCode>General</c:formatCode>
                <c:ptCount val="17"/>
                <c:pt idx="0">
                  <c:v>1108.9557925121035</c:v>
                </c:pt>
                <c:pt idx="1">
                  <c:v>1219.6353922031517</c:v>
                </c:pt>
                <c:pt idx="2">
                  <c:v>1883.3905450462657</c:v>
                </c:pt>
                <c:pt idx="3">
                  <c:v>2877.2550799456626</c:v>
                </c:pt>
                <c:pt idx="4">
                  <c:v>3756.4061855436662</c:v>
                </c:pt>
                <c:pt idx="5">
                  <c:v>5516.0985645297806</c:v>
                </c:pt>
                <c:pt idx="6">
                  <c:v>7273.4222124347325</c:v>
                </c:pt>
                <c:pt idx="7">
                  <c:v>7699.1171406314143</c:v>
                </c:pt>
                <c:pt idx="8">
                  <c:v>1098.5764189954871</c:v>
                </c:pt>
                <c:pt idx="9">
                  <c:v>7898.6041566801759</c:v>
                </c:pt>
                <c:pt idx="10">
                  <c:v>7239.3161687131123</c:v>
                </c:pt>
                <c:pt idx="11">
                  <c:v>5261.498606764053</c:v>
                </c:pt>
                <c:pt idx="12">
                  <c:v>3721.652584420468</c:v>
                </c:pt>
                <c:pt idx="13">
                  <c:v>2731.6986060122285</c:v>
                </c:pt>
                <c:pt idx="14">
                  <c:v>1746.193398213816</c:v>
                </c:pt>
                <c:pt idx="15">
                  <c:v>1091.175176658041</c:v>
                </c:pt>
                <c:pt idx="16">
                  <c:v>1089.7750216720683</c:v>
                </c:pt>
              </c:numCache>
            </c:numRef>
          </c:yVal>
        </c:ser>
        <c:ser>
          <c:idx val="4"/>
          <c:order val="4"/>
          <c:tx>
            <c:v>1-30 FT-2</c:v>
          </c:tx>
          <c:spPr>
            <a:ln w="28575">
              <a:noFill/>
            </a:ln>
          </c:spPr>
          <c:xVal>
            <c:numRef>
              <c:f>'Jan 30 PM plan'!$R$8:$R$24</c:f>
              <c:numCache>
                <c:formatCode>General</c:formatCode>
                <c:ptCount val="17"/>
                <c:pt idx="0">
                  <c:v>20.545135713155595</c:v>
                </c:pt>
                <c:pt idx="1">
                  <c:v>25.211738428853334</c:v>
                </c:pt>
                <c:pt idx="2">
                  <c:v>36.852339401164805</c:v>
                </c:pt>
                <c:pt idx="3">
                  <c:v>52.763213832279753</c:v>
                </c:pt>
                <c:pt idx="4">
                  <c:v>62.698498098545031</c:v>
                </c:pt>
                <c:pt idx="5">
                  <c:v>74.130617349292805</c:v>
                </c:pt>
                <c:pt idx="6">
                  <c:v>82.562061682705576</c:v>
                </c:pt>
                <c:pt idx="7">
                  <c:v>87.548192112535816</c:v>
                </c:pt>
                <c:pt idx="8">
                  <c:v>24.870243195841137</c:v>
                </c:pt>
                <c:pt idx="9">
                  <c:v>87.528502950448342</c:v>
                </c:pt>
                <c:pt idx="10">
                  <c:v>82.466213857226563</c:v>
                </c:pt>
                <c:pt idx="11">
                  <c:v>73.510966812277374</c:v>
                </c:pt>
                <c:pt idx="12">
                  <c:v>59.679850837760945</c:v>
                </c:pt>
                <c:pt idx="13">
                  <c:v>51.698443099873153</c:v>
                </c:pt>
                <c:pt idx="14">
                  <c:v>37.275030926718657</c:v>
                </c:pt>
                <c:pt idx="15">
                  <c:v>24.843240263163523</c:v>
                </c:pt>
                <c:pt idx="16">
                  <c:v>19.868287758322019</c:v>
                </c:pt>
              </c:numCache>
            </c:numRef>
          </c:xVal>
          <c:yVal>
            <c:numRef>
              <c:f>'Jan 30 PM plan'!$S$8:$S$24</c:f>
              <c:numCache>
                <c:formatCode>General</c:formatCode>
                <c:ptCount val="17"/>
                <c:pt idx="0">
                  <c:v>1078.4966874944257</c:v>
                </c:pt>
                <c:pt idx="1">
                  <c:v>1185.9183920400696</c:v>
                </c:pt>
                <c:pt idx="2">
                  <c:v>1725.1389650372021</c:v>
                </c:pt>
                <c:pt idx="3">
                  <c:v>2694.239155759024</c:v>
                </c:pt>
                <c:pt idx="4">
                  <c:v>3878.4647862241</c:v>
                </c:pt>
                <c:pt idx="5">
                  <c:v>5170.3905027823739</c:v>
                </c:pt>
                <c:pt idx="6">
                  <c:v>6899.0201353006787</c:v>
                </c:pt>
                <c:pt idx="7">
                  <c:v>7978.1322541249292</c:v>
                </c:pt>
                <c:pt idx="8">
                  <c:v>1078.0651943608998</c:v>
                </c:pt>
                <c:pt idx="9">
                  <c:v>8407.4914170323991</c:v>
                </c:pt>
                <c:pt idx="10">
                  <c:v>7321.6991185835541</c:v>
                </c:pt>
                <c:pt idx="11">
                  <c:v>5167.3354269141819</c:v>
                </c:pt>
                <c:pt idx="12">
                  <c:v>3449.3038922701621</c:v>
                </c:pt>
                <c:pt idx="13">
                  <c:v>2693.5133417804641</c:v>
                </c:pt>
                <c:pt idx="14">
                  <c:v>1723.5017508277017</c:v>
                </c:pt>
                <c:pt idx="15">
                  <c:v>1184.584150430609</c:v>
                </c:pt>
                <c:pt idx="16">
                  <c:v>1076.5530786695074</c:v>
                </c:pt>
              </c:numCache>
            </c:numRef>
          </c:yVal>
        </c:ser>
        <c:ser>
          <c:idx val="5"/>
          <c:order val="5"/>
          <c:tx>
            <c:v>1-31 FT-2</c:v>
          </c:tx>
          <c:spPr>
            <a:ln w="28575">
              <a:noFill/>
            </a:ln>
          </c:spPr>
          <c:xVal>
            <c:numRef>
              <c:f>'Jan 31 AM plan '!$R$7:$R$15</c:f>
              <c:numCache>
                <c:formatCode>General</c:formatCode>
                <c:ptCount val="9"/>
                <c:pt idx="0">
                  <c:v>20.583530865387541</c:v>
                </c:pt>
                <c:pt idx="1">
                  <c:v>25.222199279066892</c:v>
                </c:pt>
                <c:pt idx="2">
                  <c:v>38.056505001307492</c:v>
                </c:pt>
                <c:pt idx="3">
                  <c:v>53.909229494005487</c:v>
                </c:pt>
                <c:pt idx="4">
                  <c:v>64.521605042959834</c:v>
                </c:pt>
                <c:pt idx="5">
                  <c:v>75.685085468035751</c:v>
                </c:pt>
                <c:pt idx="6">
                  <c:v>84.721899489438073</c:v>
                </c:pt>
                <c:pt idx="7">
                  <c:v>87.110310949762194</c:v>
                </c:pt>
                <c:pt idx="8">
                  <c:v>25.231856544820289</c:v>
                </c:pt>
              </c:numCache>
            </c:numRef>
          </c:xVal>
          <c:yVal>
            <c:numRef>
              <c:f>'Jan 31 AM plan '!$S$7:$S$15</c:f>
              <c:numCache>
                <c:formatCode>General</c:formatCode>
                <c:ptCount val="9"/>
                <c:pt idx="0">
                  <c:v>1062.9533002621367</c:v>
                </c:pt>
                <c:pt idx="1">
                  <c:v>1175.1866992419309</c:v>
                </c:pt>
                <c:pt idx="2">
                  <c:v>1789.1545617712477</c:v>
                </c:pt>
                <c:pt idx="3">
                  <c:v>2790.901634212194</c:v>
                </c:pt>
                <c:pt idx="4">
                  <c:v>3785.6828709934048</c:v>
                </c:pt>
                <c:pt idx="5">
                  <c:v>5337.2865920765962</c:v>
                </c:pt>
                <c:pt idx="6">
                  <c:v>7213.2610304937607</c:v>
                </c:pt>
                <c:pt idx="7">
                  <c:v>7532.0477056817572</c:v>
                </c:pt>
                <c:pt idx="8">
                  <c:v>1106.1097641232502</c:v>
                </c:pt>
              </c:numCache>
            </c:numRef>
          </c:yVal>
        </c:ser>
        <c:ser>
          <c:idx val="6"/>
          <c:order val="6"/>
          <c:tx>
            <c:v>1-30 FT-1 Blend</c:v>
          </c:tx>
          <c:spPr>
            <a:ln w="28575">
              <a:noFill/>
            </a:ln>
          </c:spPr>
          <c:xVal>
            <c:numRef>
              <c:f>'Jan 30 AM plan '!$R$8:$R$25</c:f>
              <c:numCache>
                <c:formatCode>General</c:formatCode>
                <c:ptCount val="18"/>
                <c:pt idx="0">
                  <c:v>20.443403720790521</c:v>
                </c:pt>
                <c:pt idx="1">
                  <c:v>25.514626608728676</c:v>
                </c:pt>
                <c:pt idx="2">
                  <c:v>37.654214857997069</c:v>
                </c:pt>
                <c:pt idx="3">
                  <c:v>53.57848497455916</c:v>
                </c:pt>
                <c:pt idx="4">
                  <c:v>63.979646140466031</c:v>
                </c:pt>
                <c:pt idx="5">
                  <c:v>75.268803424374084</c:v>
                </c:pt>
                <c:pt idx="6">
                  <c:v>83.476786268020078</c:v>
                </c:pt>
                <c:pt idx="7">
                  <c:v>87.485784274043752</c:v>
                </c:pt>
                <c:pt idx="8">
                  <c:v>25.170987724968199</c:v>
                </c:pt>
                <c:pt idx="9">
                  <c:v>20.4084139791924</c:v>
                </c:pt>
                <c:pt idx="10">
                  <c:v>88.37669990903234</c:v>
                </c:pt>
                <c:pt idx="11">
                  <c:v>83.294664474977139</c:v>
                </c:pt>
                <c:pt idx="12">
                  <c:v>74.851490406902826</c:v>
                </c:pt>
                <c:pt idx="13">
                  <c:v>64.016379659115287</c:v>
                </c:pt>
                <c:pt idx="14">
                  <c:v>53.39501651159518</c:v>
                </c:pt>
                <c:pt idx="15">
                  <c:v>37.252764344317804</c:v>
                </c:pt>
                <c:pt idx="16">
                  <c:v>25.15721825842374</c:v>
                </c:pt>
                <c:pt idx="17">
                  <c:v>20.11979930163146</c:v>
                </c:pt>
              </c:numCache>
            </c:numRef>
          </c:xVal>
          <c:yVal>
            <c:numRef>
              <c:f>'Jan 30 AM plan '!$S$8:$S$25</c:f>
              <c:numCache>
                <c:formatCode>General</c:formatCode>
                <c:ptCount val="18"/>
                <c:pt idx="0">
                  <c:v>1104.1726449941896</c:v>
                </c:pt>
                <c:pt idx="1">
                  <c:v>1212.7063945596487</c:v>
                </c:pt>
                <c:pt idx="2">
                  <c:v>1866.8602725231385</c:v>
                </c:pt>
                <c:pt idx="3">
                  <c:v>2742.6528636015173</c:v>
                </c:pt>
                <c:pt idx="4">
                  <c:v>3829.4071074261356</c:v>
                </c:pt>
                <c:pt idx="5">
                  <c:v>5465.7180235085179</c:v>
                </c:pt>
                <c:pt idx="6">
                  <c:v>7097.0219635261728</c:v>
                </c:pt>
                <c:pt idx="7">
                  <c:v>7857.871066783121</c:v>
                </c:pt>
                <c:pt idx="8">
                  <c:v>1090.8170835556937</c:v>
                </c:pt>
                <c:pt idx="9">
                  <c:v>1090.2068486812757</c:v>
                </c:pt>
                <c:pt idx="10">
                  <c:v>8174.1388574009143</c:v>
                </c:pt>
                <c:pt idx="11">
                  <c:v>7190.4850930155981</c:v>
                </c:pt>
                <c:pt idx="12">
                  <c:v>5225.030194176471</c:v>
                </c:pt>
                <c:pt idx="13">
                  <c:v>3807.4696387276622</c:v>
                </c:pt>
                <c:pt idx="14">
                  <c:v>2826.5015220722953</c:v>
                </c:pt>
                <c:pt idx="15">
                  <c:v>1738.3122227501376</c:v>
                </c:pt>
                <c:pt idx="16">
                  <c:v>1194.4454330301444</c:v>
                </c:pt>
                <c:pt idx="17">
                  <c:v>1085.5370949083108</c:v>
                </c:pt>
              </c:numCache>
            </c:numRef>
          </c:yVal>
        </c:ser>
        <c:ser>
          <c:idx val="7"/>
          <c:order val="7"/>
          <c:tx>
            <c:v>1-31 FT-2 Blend</c:v>
          </c:tx>
          <c:spPr>
            <a:ln w="28575">
              <a:noFill/>
            </a:ln>
          </c:spPr>
          <c:xVal>
            <c:numRef>
              <c:f>'Jan 31 AM 2 plan '!$R$8:$R$24</c:f>
              <c:numCache>
                <c:formatCode>General</c:formatCode>
                <c:ptCount val="17"/>
                <c:pt idx="0">
                  <c:v>21.148712664249331</c:v>
                </c:pt>
                <c:pt idx="1">
                  <c:v>25.156754158627088</c:v>
                </c:pt>
                <c:pt idx="2">
                  <c:v>37.206800959307152</c:v>
                </c:pt>
                <c:pt idx="3">
                  <c:v>52.762815660439628</c:v>
                </c:pt>
                <c:pt idx="4">
                  <c:v>63.270425610568914</c:v>
                </c:pt>
                <c:pt idx="5">
                  <c:v>74.801769835041455</c:v>
                </c:pt>
                <c:pt idx="6">
                  <c:v>82.999366406738744</c:v>
                </c:pt>
                <c:pt idx="7">
                  <c:v>87.747052849899418</c:v>
                </c:pt>
                <c:pt idx="8">
                  <c:v>25.540961411895331</c:v>
                </c:pt>
                <c:pt idx="9">
                  <c:v>87.583342607285843</c:v>
                </c:pt>
                <c:pt idx="10">
                  <c:v>82.899200898386852</c:v>
                </c:pt>
                <c:pt idx="11">
                  <c:v>74.05521919768988</c:v>
                </c:pt>
                <c:pt idx="12">
                  <c:v>62.936682627126004</c:v>
                </c:pt>
                <c:pt idx="13">
                  <c:v>52.709449434410885</c:v>
                </c:pt>
                <c:pt idx="14">
                  <c:v>37.132195277653999</c:v>
                </c:pt>
                <c:pt idx="15">
                  <c:v>24.948262074885033</c:v>
                </c:pt>
                <c:pt idx="16">
                  <c:v>20.448421648173262</c:v>
                </c:pt>
              </c:numCache>
            </c:numRef>
          </c:xVal>
          <c:yVal>
            <c:numRef>
              <c:f>'Jan 31 AM 2 plan '!$S$8:$S$24</c:f>
              <c:numCache>
                <c:formatCode>General</c:formatCode>
                <c:ptCount val="17"/>
                <c:pt idx="0">
                  <c:v>1093.7035220257558</c:v>
                </c:pt>
                <c:pt idx="1">
                  <c:v>1202.1045773355536</c:v>
                </c:pt>
                <c:pt idx="2">
                  <c:v>1747.3325139836259</c:v>
                </c:pt>
                <c:pt idx="3">
                  <c:v>2837.7685850384355</c:v>
                </c:pt>
                <c:pt idx="4">
                  <c:v>3708.2934338741802</c:v>
                </c:pt>
                <c:pt idx="5">
                  <c:v>5233.9769635326265</c:v>
                </c:pt>
                <c:pt idx="6">
                  <c:v>6975.6424229212034</c:v>
                </c:pt>
                <c:pt idx="7">
                  <c:v>8059.1859086962286</c:v>
                </c:pt>
                <c:pt idx="8">
                  <c:v>1087.7573566443034</c:v>
                </c:pt>
                <c:pt idx="9">
                  <c:v>8044.1498335514889</c:v>
                </c:pt>
                <c:pt idx="10">
                  <c:v>6950.415317022911</c:v>
                </c:pt>
                <c:pt idx="11">
                  <c:v>5215.3012703208824</c:v>
                </c:pt>
                <c:pt idx="12">
                  <c:v>3692.6905525679617</c:v>
                </c:pt>
                <c:pt idx="13">
                  <c:v>2713.2840766545974</c:v>
                </c:pt>
                <c:pt idx="14">
                  <c:v>1745.699889343831</c:v>
                </c:pt>
                <c:pt idx="15">
                  <c:v>1084.928177999024</c:v>
                </c:pt>
                <c:pt idx="16">
                  <c:v>1085.607567787669</c:v>
                </c:pt>
              </c:numCache>
            </c:numRef>
          </c:yVal>
        </c:ser>
        <c:axId val="65981824"/>
        <c:axId val="66000384"/>
      </c:scatterChart>
      <c:valAx>
        <c:axId val="6598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Corrected N1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6000384"/>
        <c:crosses val="autoZero"/>
        <c:crossBetween val="midCat"/>
      </c:valAx>
      <c:valAx>
        <c:axId val="66000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Corrected Fuel Flowrate, Lbs/Hr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59818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Fuel Flowrate vs N1  JP-8  1-27</a:t>
            </a:r>
          </a:p>
        </c:rich>
      </c:tx>
      <c:layout/>
    </c:title>
    <c:plotArea>
      <c:layout/>
      <c:scatterChart>
        <c:scatterStyle val="lineMarker"/>
        <c:ser>
          <c:idx val="2"/>
          <c:order val="0"/>
          <c:tx>
            <c:v>Engine 3</c:v>
          </c:tx>
          <c:spPr>
            <a:ln w="28575">
              <a:noFill/>
            </a:ln>
          </c:spPr>
          <c:xVal>
            <c:numRef>
              <c:f>'Jan 27 plan'!$M$6:$M$22</c:f>
              <c:numCache>
                <c:formatCode>General</c:formatCode>
                <c:ptCount val="17"/>
                <c:pt idx="1">
                  <c:v>21</c:v>
                </c:pt>
                <c:pt idx="2">
                  <c:v>25</c:v>
                </c:pt>
                <c:pt idx="3">
                  <c:v>52.5</c:v>
                </c:pt>
                <c:pt idx="4">
                  <c:v>63.2</c:v>
                </c:pt>
                <c:pt idx="5">
                  <c:v>74.099999999999994</c:v>
                </c:pt>
                <c:pt idx="6">
                  <c:v>82.7</c:v>
                </c:pt>
                <c:pt idx="7">
                  <c:v>87</c:v>
                </c:pt>
                <c:pt idx="8">
                  <c:v>25</c:v>
                </c:pt>
                <c:pt idx="9">
                  <c:v>87</c:v>
                </c:pt>
                <c:pt idx="10">
                  <c:v>82.7</c:v>
                </c:pt>
                <c:pt idx="11">
                  <c:v>74.099999999999994</c:v>
                </c:pt>
                <c:pt idx="12">
                  <c:v>63.2</c:v>
                </c:pt>
                <c:pt idx="13">
                  <c:v>52.5</c:v>
                </c:pt>
                <c:pt idx="14">
                  <c:v>25</c:v>
                </c:pt>
                <c:pt idx="15">
                  <c:v>21</c:v>
                </c:pt>
              </c:numCache>
            </c:numRef>
          </c:xVal>
          <c:yVal>
            <c:numRef>
              <c:f>'Jan 27 plan'!$V$6:$V$22</c:f>
              <c:numCache>
                <c:formatCode>General</c:formatCode>
                <c:ptCount val="17"/>
                <c:pt idx="1">
                  <c:v>0.92573402417962003</c:v>
                </c:pt>
                <c:pt idx="2">
                  <c:v>0.92573402417962003</c:v>
                </c:pt>
                <c:pt idx="3">
                  <c:v>0.92573402417962003</c:v>
                </c:pt>
                <c:pt idx="4">
                  <c:v>0.92573402417962003</c:v>
                </c:pt>
                <c:pt idx="5">
                  <c:v>0.92573402417962003</c:v>
                </c:pt>
                <c:pt idx="6">
                  <c:v>0.92573402417962003</c:v>
                </c:pt>
                <c:pt idx="7">
                  <c:v>0.92573402417962003</c:v>
                </c:pt>
                <c:pt idx="8">
                  <c:v>0.92573402417962003</c:v>
                </c:pt>
                <c:pt idx="9">
                  <c:v>0.92573402417962003</c:v>
                </c:pt>
                <c:pt idx="10">
                  <c:v>0.92573402417962003</c:v>
                </c:pt>
                <c:pt idx="11">
                  <c:v>0.92573402417962003</c:v>
                </c:pt>
                <c:pt idx="12">
                  <c:v>0.92573402417962003</c:v>
                </c:pt>
                <c:pt idx="13">
                  <c:v>0.92573402417962003</c:v>
                </c:pt>
                <c:pt idx="14">
                  <c:v>0.92573402417962003</c:v>
                </c:pt>
                <c:pt idx="15">
                  <c:v>0.92573402417962003</c:v>
                </c:pt>
              </c:numCache>
            </c:numRef>
          </c:yVal>
        </c:ser>
        <c:ser>
          <c:idx val="3"/>
          <c:order val="1"/>
          <c:tx>
            <c:v>Engine 2</c:v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'Jan 27 plan'!$G$7:$G$21</c:f>
              <c:numCache>
                <c:formatCode>General</c:formatCode>
                <c:ptCount val="15"/>
                <c:pt idx="0">
                  <c:v>21</c:v>
                </c:pt>
                <c:pt idx="1">
                  <c:v>25</c:v>
                </c:pt>
                <c:pt idx="2">
                  <c:v>52.5</c:v>
                </c:pt>
                <c:pt idx="3">
                  <c:v>63.2</c:v>
                </c:pt>
                <c:pt idx="4">
                  <c:v>74.099999999999994</c:v>
                </c:pt>
                <c:pt idx="5">
                  <c:v>82.7</c:v>
                </c:pt>
                <c:pt idx="6">
                  <c:v>87</c:v>
                </c:pt>
                <c:pt idx="7">
                  <c:v>25</c:v>
                </c:pt>
                <c:pt idx="8">
                  <c:v>87</c:v>
                </c:pt>
                <c:pt idx="9">
                  <c:v>82.7</c:v>
                </c:pt>
                <c:pt idx="10">
                  <c:v>74.099999999999994</c:v>
                </c:pt>
                <c:pt idx="11">
                  <c:v>63.2</c:v>
                </c:pt>
                <c:pt idx="12">
                  <c:v>52.5</c:v>
                </c:pt>
                <c:pt idx="13">
                  <c:v>25</c:v>
                </c:pt>
                <c:pt idx="14">
                  <c:v>21</c:v>
                </c:pt>
              </c:numCache>
            </c:numRef>
          </c:xVal>
          <c:yVal>
            <c:numRef>
              <c:f>'Jan 27 plan'!$L$7:$L$21</c:f>
              <c:numCache>
                <c:formatCode>General</c:formatCode>
                <c:ptCount val="15"/>
                <c:pt idx="0">
                  <c:v>900</c:v>
                </c:pt>
                <c:pt idx="1">
                  <c:v>1000</c:v>
                </c:pt>
                <c:pt idx="2">
                  <c:v>2500</c:v>
                </c:pt>
                <c:pt idx="3">
                  <c:v>3500</c:v>
                </c:pt>
                <c:pt idx="4">
                  <c:v>4900</c:v>
                </c:pt>
                <c:pt idx="5">
                  <c:v>6600</c:v>
                </c:pt>
                <c:pt idx="6">
                  <c:v>7500</c:v>
                </c:pt>
                <c:pt idx="7">
                  <c:v>900</c:v>
                </c:pt>
                <c:pt idx="8">
                  <c:v>7500</c:v>
                </c:pt>
                <c:pt idx="9">
                  <c:v>6500</c:v>
                </c:pt>
                <c:pt idx="10">
                  <c:v>4800</c:v>
                </c:pt>
                <c:pt idx="11">
                  <c:v>3400</c:v>
                </c:pt>
                <c:pt idx="12">
                  <c:v>2300</c:v>
                </c:pt>
                <c:pt idx="13">
                  <c:v>900</c:v>
                </c:pt>
                <c:pt idx="14">
                  <c:v>900</c:v>
                </c:pt>
              </c:numCache>
            </c:numRef>
          </c:yVal>
        </c:ser>
        <c:axId val="67410560"/>
        <c:axId val="67433216"/>
      </c:scatterChart>
      <c:valAx>
        <c:axId val="6741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N1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433216"/>
        <c:crosses val="autoZero"/>
        <c:crossBetween val="midCat"/>
      </c:valAx>
      <c:valAx>
        <c:axId val="67433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 Flowrate, Lb/Hr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410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Exhaust Gas Temperature vs N1  JP-8   1-27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#3 EGT</c:v>
          </c:tx>
          <c:spPr>
            <a:ln w="28575">
              <a:noFill/>
            </a:ln>
          </c:spPr>
          <c:xVal>
            <c:numRef>
              <c:f>'Jan 27 plan'!$M$5:$M$21</c:f>
              <c:numCache>
                <c:formatCode>General</c:formatCode>
                <c:ptCount val="17"/>
                <c:pt idx="2">
                  <c:v>21</c:v>
                </c:pt>
                <c:pt idx="3">
                  <c:v>25</c:v>
                </c:pt>
                <c:pt idx="4">
                  <c:v>52.5</c:v>
                </c:pt>
                <c:pt idx="5">
                  <c:v>63.2</c:v>
                </c:pt>
                <c:pt idx="6">
                  <c:v>74.099999999999994</c:v>
                </c:pt>
                <c:pt idx="7">
                  <c:v>82.7</c:v>
                </c:pt>
                <c:pt idx="8">
                  <c:v>87</c:v>
                </c:pt>
                <c:pt idx="9">
                  <c:v>25</c:v>
                </c:pt>
                <c:pt idx="10">
                  <c:v>87</c:v>
                </c:pt>
                <c:pt idx="11">
                  <c:v>82.7</c:v>
                </c:pt>
                <c:pt idx="12">
                  <c:v>74.099999999999994</c:v>
                </c:pt>
                <c:pt idx="13">
                  <c:v>63.2</c:v>
                </c:pt>
                <c:pt idx="14">
                  <c:v>52.5</c:v>
                </c:pt>
                <c:pt idx="15">
                  <c:v>25</c:v>
                </c:pt>
                <c:pt idx="16">
                  <c:v>21</c:v>
                </c:pt>
              </c:numCache>
            </c:numRef>
          </c:xVal>
          <c:yVal>
            <c:numRef>
              <c:f>'Jan 27 plan'!$N$5:$N$21</c:f>
              <c:numCache>
                <c:formatCode>General</c:formatCode>
                <c:ptCount val="17"/>
                <c:pt idx="2">
                  <c:v>477</c:v>
                </c:pt>
                <c:pt idx="3">
                  <c:v>461</c:v>
                </c:pt>
                <c:pt idx="4">
                  <c:v>496</c:v>
                </c:pt>
                <c:pt idx="5">
                  <c:v>542</c:v>
                </c:pt>
                <c:pt idx="6">
                  <c:v>626</c:v>
                </c:pt>
                <c:pt idx="7">
                  <c:v>716</c:v>
                </c:pt>
                <c:pt idx="8">
                  <c:v>767</c:v>
                </c:pt>
                <c:pt idx="9">
                  <c:v>427</c:v>
                </c:pt>
                <c:pt idx="10">
                  <c:v>779</c:v>
                </c:pt>
                <c:pt idx="11">
                  <c:v>728</c:v>
                </c:pt>
                <c:pt idx="12">
                  <c:v>620</c:v>
                </c:pt>
                <c:pt idx="13">
                  <c:v>531</c:v>
                </c:pt>
                <c:pt idx="14">
                  <c:v>473</c:v>
                </c:pt>
                <c:pt idx="15">
                  <c:v>436</c:v>
                </c:pt>
                <c:pt idx="16">
                  <c:v>459</c:v>
                </c:pt>
              </c:numCache>
            </c:numRef>
          </c:yVal>
        </c:ser>
        <c:ser>
          <c:idx val="2"/>
          <c:order val="1"/>
          <c:tx>
            <c:v>#2 EGT</c:v>
          </c:tx>
          <c:spPr>
            <a:ln w="28575">
              <a:noFill/>
            </a:ln>
          </c:spPr>
          <c:xVal>
            <c:numRef>
              <c:f>'Jan 27 plan'!$G$7:$G$21</c:f>
              <c:numCache>
                <c:formatCode>General</c:formatCode>
                <c:ptCount val="15"/>
                <c:pt idx="0">
                  <c:v>21</c:v>
                </c:pt>
                <c:pt idx="1">
                  <c:v>25</c:v>
                </c:pt>
                <c:pt idx="2">
                  <c:v>52.5</c:v>
                </c:pt>
                <c:pt idx="3">
                  <c:v>63.2</c:v>
                </c:pt>
                <c:pt idx="4">
                  <c:v>74.099999999999994</c:v>
                </c:pt>
                <c:pt idx="5">
                  <c:v>82.7</c:v>
                </c:pt>
                <c:pt idx="6">
                  <c:v>87</c:v>
                </c:pt>
                <c:pt idx="7">
                  <c:v>25</c:v>
                </c:pt>
                <c:pt idx="8">
                  <c:v>87</c:v>
                </c:pt>
                <c:pt idx="9">
                  <c:v>82.7</c:v>
                </c:pt>
                <c:pt idx="10">
                  <c:v>74.099999999999994</c:v>
                </c:pt>
                <c:pt idx="11">
                  <c:v>63.2</c:v>
                </c:pt>
                <c:pt idx="12">
                  <c:v>52.5</c:v>
                </c:pt>
                <c:pt idx="13">
                  <c:v>25</c:v>
                </c:pt>
                <c:pt idx="14">
                  <c:v>21</c:v>
                </c:pt>
              </c:numCache>
            </c:numRef>
          </c:xVal>
          <c:yVal>
            <c:numRef>
              <c:f>'Jan 27 plan'!$H$7:$H$21</c:f>
              <c:numCache>
                <c:formatCode>General</c:formatCode>
                <c:ptCount val="15"/>
                <c:pt idx="0">
                  <c:v>445</c:v>
                </c:pt>
                <c:pt idx="1">
                  <c:v>432</c:v>
                </c:pt>
                <c:pt idx="2">
                  <c:v>509</c:v>
                </c:pt>
                <c:pt idx="3">
                  <c:v>566</c:v>
                </c:pt>
                <c:pt idx="4">
                  <c:v>639</c:v>
                </c:pt>
                <c:pt idx="5">
                  <c:v>708</c:v>
                </c:pt>
                <c:pt idx="6">
                  <c:v>746</c:v>
                </c:pt>
                <c:pt idx="7">
                  <c:v>408</c:v>
                </c:pt>
                <c:pt idx="8">
                  <c:v>771</c:v>
                </c:pt>
                <c:pt idx="9">
                  <c:v>720</c:v>
                </c:pt>
                <c:pt idx="10">
                  <c:v>625</c:v>
                </c:pt>
                <c:pt idx="11">
                  <c:v>541</c:v>
                </c:pt>
                <c:pt idx="12">
                  <c:v>482</c:v>
                </c:pt>
                <c:pt idx="13">
                  <c:v>416</c:v>
                </c:pt>
                <c:pt idx="14">
                  <c:v>433</c:v>
                </c:pt>
              </c:numCache>
            </c:numRef>
          </c:yVal>
        </c:ser>
        <c:axId val="67524096"/>
        <c:axId val="67526016"/>
      </c:scatterChart>
      <c:valAx>
        <c:axId val="67524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N1</a:t>
                </a:r>
              </a:p>
            </c:rich>
          </c:tx>
        </c:title>
        <c:numFmt formatCode="General" sourceLinked="1"/>
        <c:majorTickMark val="none"/>
        <c:tickLblPos val="nextTo"/>
        <c:crossAx val="67526016"/>
        <c:crosses val="autoZero"/>
        <c:crossBetween val="midCat"/>
      </c:valAx>
      <c:valAx>
        <c:axId val="67526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Exhaust Gas Temperature, Deg C</a:t>
                </a:r>
              </a:p>
            </c:rich>
          </c:tx>
        </c:title>
        <c:numFmt formatCode="General" sourceLinked="1"/>
        <c:majorTickMark val="none"/>
        <c:tickLblPos val="nextTo"/>
        <c:crossAx val="675240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Fuel Flowrate vs N2  JP-8  1-27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Engine 3</c:v>
          </c:tx>
          <c:spPr>
            <a:ln w="28575">
              <a:noFill/>
            </a:ln>
          </c:spPr>
          <c:xVal>
            <c:numRef>
              <c:f>'Jan 27 plan'!$O$5:$O$21</c:f>
              <c:numCache>
                <c:formatCode>General</c:formatCode>
                <c:ptCount val="17"/>
                <c:pt idx="2">
                  <c:v>58</c:v>
                </c:pt>
                <c:pt idx="3">
                  <c:v>62</c:v>
                </c:pt>
                <c:pt idx="4">
                  <c:v>81</c:v>
                </c:pt>
                <c:pt idx="5">
                  <c:v>88</c:v>
                </c:pt>
                <c:pt idx="6">
                  <c:v>91</c:v>
                </c:pt>
                <c:pt idx="7">
                  <c:v>95</c:v>
                </c:pt>
                <c:pt idx="8">
                  <c:v>97</c:v>
                </c:pt>
                <c:pt idx="9">
                  <c:v>62</c:v>
                </c:pt>
                <c:pt idx="10">
                  <c:v>97</c:v>
                </c:pt>
                <c:pt idx="11">
                  <c:v>93</c:v>
                </c:pt>
                <c:pt idx="12">
                  <c:v>91</c:v>
                </c:pt>
                <c:pt idx="13">
                  <c:v>88</c:v>
                </c:pt>
                <c:pt idx="14">
                  <c:v>81</c:v>
                </c:pt>
                <c:pt idx="15">
                  <c:v>62</c:v>
                </c:pt>
                <c:pt idx="16">
                  <c:v>58</c:v>
                </c:pt>
              </c:numCache>
            </c:numRef>
          </c:xVal>
          <c:yVal>
            <c:numRef>
              <c:f>'Jan 27 plan'!$V$5:$V$21</c:f>
              <c:numCache>
                <c:formatCode>General</c:formatCode>
                <c:ptCount val="17"/>
                <c:pt idx="2">
                  <c:v>0.92573402417962003</c:v>
                </c:pt>
                <c:pt idx="3">
                  <c:v>0.92573402417962003</c:v>
                </c:pt>
                <c:pt idx="4">
                  <c:v>0.92573402417962003</c:v>
                </c:pt>
                <c:pt idx="5">
                  <c:v>0.92573402417962003</c:v>
                </c:pt>
                <c:pt idx="6">
                  <c:v>0.92573402417962003</c:v>
                </c:pt>
                <c:pt idx="7">
                  <c:v>0.92573402417962003</c:v>
                </c:pt>
                <c:pt idx="8">
                  <c:v>0.92573402417962003</c:v>
                </c:pt>
                <c:pt idx="9">
                  <c:v>0.92573402417962003</c:v>
                </c:pt>
                <c:pt idx="10">
                  <c:v>0.92573402417962003</c:v>
                </c:pt>
                <c:pt idx="11">
                  <c:v>0.92573402417962003</c:v>
                </c:pt>
                <c:pt idx="12">
                  <c:v>0.92573402417962003</c:v>
                </c:pt>
                <c:pt idx="13">
                  <c:v>0.92573402417962003</c:v>
                </c:pt>
                <c:pt idx="14">
                  <c:v>0.92573402417962003</c:v>
                </c:pt>
                <c:pt idx="15">
                  <c:v>0.92573402417962003</c:v>
                </c:pt>
                <c:pt idx="16">
                  <c:v>0.92573402417962003</c:v>
                </c:pt>
              </c:numCache>
            </c:numRef>
          </c:yVal>
        </c:ser>
        <c:ser>
          <c:idx val="1"/>
          <c:order val="1"/>
          <c:tx>
            <c:v>Engine 2</c:v>
          </c:tx>
          <c:spPr>
            <a:ln w="28575">
              <a:noFill/>
            </a:ln>
          </c:spPr>
          <c:xVal>
            <c:numRef>
              <c:f>'Jan 27 plan'!$I$7:$I$21</c:f>
              <c:numCache>
                <c:formatCode>General</c:formatCode>
                <c:ptCount val="15"/>
                <c:pt idx="0">
                  <c:v>58</c:v>
                </c:pt>
                <c:pt idx="1">
                  <c:v>62</c:v>
                </c:pt>
                <c:pt idx="2">
                  <c:v>81</c:v>
                </c:pt>
                <c:pt idx="3">
                  <c:v>88</c:v>
                </c:pt>
                <c:pt idx="4">
                  <c:v>91</c:v>
                </c:pt>
                <c:pt idx="5">
                  <c:v>95</c:v>
                </c:pt>
                <c:pt idx="6">
                  <c:v>97</c:v>
                </c:pt>
                <c:pt idx="7">
                  <c:v>62</c:v>
                </c:pt>
                <c:pt idx="8">
                  <c:v>97</c:v>
                </c:pt>
                <c:pt idx="9">
                  <c:v>93</c:v>
                </c:pt>
                <c:pt idx="10">
                  <c:v>91</c:v>
                </c:pt>
                <c:pt idx="11">
                  <c:v>88</c:v>
                </c:pt>
                <c:pt idx="12">
                  <c:v>81</c:v>
                </c:pt>
                <c:pt idx="13">
                  <c:v>62</c:v>
                </c:pt>
                <c:pt idx="14">
                  <c:v>58</c:v>
                </c:pt>
              </c:numCache>
            </c:numRef>
          </c:xVal>
          <c:yVal>
            <c:numRef>
              <c:f>'Jan 27 plan'!$L$7:$L$21</c:f>
              <c:numCache>
                <c:formatCode>General</c:formatCode>
                <c:ptCount val="15"/>
                <c:pt idx="0">
                  <c:v>900</c:v>
                </c:pt>
                <c:pt idx="1">
                  <c:v>1000</c:v>
                </c:pt>
                <c:pt idx="2">
                  <c:v>2500</c:v>
                </c:pt>
                <c:pt idx="3">
                  <c:v>3500</c:v>
                </c:pt>
                <c:pt idx="4">
                  <c:v>4900</c:v>
                </c:pt>
                <c:pt idx="5">
                  <c:v>6600</c:v>
                </c:pt>
                <c:pt idx="6">
                  <c:v>7500</c:v>
                </c:pt>
                <c:pt idx="7">
                  <c:v>900</c:v>
                </c:pt>
                <c:pt idx="8">
                  <c:v>7500</c:v>
                </c:pt>
                <c:pt idx="9">
                  <c:v>6500</c:v>
                </c:pt>
                <c:pt idx="10">
                  <c:v>4800</c:v>
                </c:pt>
                <c:pt idx="11">
                  <c:v>3400</c:v>
                </c:pt>
                <c:pt idx="12">
                  <c:v>2300</c:v>
                </c:pt>
                <c:pt idx="13">
                  <c:v>900</c:v>
                </c:pt>
                <c:pt idx="14">
                  <c:v>900</c:v>
                </c:pt>
              </c:numCache>
            </c:numRef>
          </c:yVal>
        </c:ser>
        <c:axId val="67641728"/>
        <c:axId val="67643648"/>
      </c:scatterChart>
      <c:valAx>
        <c:axId val="6764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N2</a:t>
                </a:r>
              </a:p>
            </c:rich>
          </c:tx>
        </c:title>
        <c:numFmt formatCode="General" sourceLinked="1"/>
        <c:majorTickMark val="none"/>
        <c:tickLblPos val="nextTo"/>
        <c:crossAx val="67643648"/>
        <c:crosses val="autoZero"/>
        <c:crossBetween val="midCat"/>
      </c:valAx>
      <c:valAx>
        <c:axId val="67643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 Flowrate Lb/Hr</a:t>
                </a:r>
              </a:p>
            </c:rich>
          </c:tx>
        </c:title>
        <c:numFmt formatCode="General" sourceLinked="1"/>
        <c:majorTickMark val="none"/>
        <c:tickLblPos val="nextTo"/>
        <c:crossAx val="676417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Engine Performance  </a:t>
            </a:r>
          </a:p>
        </c:rich>
      </c:tx>
    </c:title>
    <c:plotArea>
      <c:layout/>
      <c:scatterChart>
        <c:scatterStyle val="lineMarker"/>
        <c:ser>
          <c:idx val="9"/>
          <c:order val="0"/>
          <c:tx>
            <c:v>#3 FT1 Uncorrected Fuel Flowrate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</c:spPr>
          </c:marker>
          <c:xVal>
            <c:numRef>
              <c:f>'Jan 28 PM plan'!$O$5:$O$24</c:f>
              <c:numCache>
                <c:formatCode>General</c:formatCode>
                <c:ptCount val="20"/>
                <c:pt idx="2">
                  <c:v>52.8</c:v>
                </c:pt>
                <c:pt idx="3">
                  <c:v>20.5</c:v>
                </c:pt>
                <c:pt idx="4">
                  <c:v>25</c:v>
                </c:pt>
                <c:pt idx="5">
                  <c:v>37</c:v>
                </c:pt>
                <c:pt idx="6">
                  <c:v>52.5</c:v>
                </c:pt>
                <c:pt idx="7">
                  <c:v>63.2</c:v>
                </c:pt>
                <c:pt idx="8">
                  <c:v>74</c:v>
                </c:pt>
                <c:pt idx="9">
                  <c:v>82.5</c:v>
                </c:pt>
                <c:pt idx="10">
                  <c:v>87.5</c:v>
                </c:pt>
                <c:pt idx="11">
                  <c:v>25</c:v>
                </c:pt>
                <c:pt idx="12">
                  <c:v>87.1</c:v>
                </c:pt>
                <c:pt idx="13">
                  <c:v>82.5</c:v>
                </c:pt>
                <c:pt idx="14">
                  <c:v>74</c:v>
                </c:pt>
                <c:pt idx="15">
                  <c:v>63</c:v>
                </c:pt>
                <c:pt idx="16">
                  <c:v>52.5</c:v>
                </c:pt>
                <c:pt idx="17">
                  <c:v>37.5</c:v>
                </c:pt>
                <c:pt idx="18">
                  <c:v>25.5</c:v>
                </c:pt>
                <c:pt idx="19">
                  <c:v>20.5</c:v>
                </c:pt>
              </c:numCache>
            </c:numRef>
          </c:xVal>
          <c:yVal>
            <c:numRef>
              <c:f>'Jan 28 PM plan'!$U$5:$U$24</c:f>
              <c:numCache>
                <c:formatCode>General</c:formatCode>
                <c:ptCount val="20"/>
                <c:pt idx="2">
                  <c:v>2500</c:v>
                </c:pt>
                <c:pt idx="3">
                  <c:v>1000</c:v>
                </c:pt>
                <c:pt idx="4">
                  <c:v>1100</c:v>
                </c:pt>
                <c:pt idx="5">
                  <c:v>1600</c:v>
                </c:pt>
                <c:pt idx="6">
                  <c:v>2500</c:v>
                </c:pt>
                <c:pt idx="7">
                  <c:v>3200</c:v>
                </c:pt>
                <c:pt idx="8">
                  <c:v>4800</c:v>
                </c:pt>
                <c:pt idx="9">
                  <c:v>6000</c:v>
                </c:pt>
                <c:pt idx="10">
                  <c:v>7200</c:v>
                </c:pt>
                <c:pt idx="11">
                  <c:v>1000</c:v>
                </c:pt>
                <c:pt idx="12">
                  <c:v>7100</c:v>
                </c:pt>
                <c:pt idx="13">
                  <c:v>6200</c:v>
                </c:pt>
                <c:pt idx="14">
                  <c:v>4800</c:v>
                </c:pt>
                <c:pt idx="15">
                  <c:v>3200</c:v>
                </c:pt>
                <c:pt idx="16">
                  <c:v>2400</c:v>
                </c:pt>
                <c:pt idx="17">
                  <c:v>1600</c:v>
                </c:pt>
                <c:pt idx="18">
                  <c:v>1000</c:v>
                </c:pt>
                <c:pt idx="19">
                  <c:v>1000</c:v>
                </c:pt>
              </c:numCache>
            </c:numRef>
          </c:yVal>
        </c:ser>
        <c:ser>
          <c:idx val="14"/>
          <c:order val="1"/>
          <c:tx>
            <c:v>#3 FT1 HV Corrected Fuel Flowrate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0000"/>
              </a:solidFill>
            </c:spPr>
          </c:marker>
          <c:xVal>
            <c:numRef>
              <c:f>'Jan 28 PM plan'!$O$5:$O$24</c:f>
              <c:numCache>
                <c:formatCode>General</c:formatCode>
                <c:ptCount val="20"/>
                <c:pt idx="2">
                  <c:v>52.8</c:v>
                </c:pt>
                <c:pt idx="3">
                  <c:v>20.5</c:v>
                </c:pt>
                <c:pt idx="4">
                  <c:v>25</c:v>
                </c:pt>
                <c:pt idx="5">
                  <c:v>37</c:v>
                </c:pt>
                <c:pt idx="6">
                  <c:v>52.5</c:v>
                </c:pt>
                <c:pt idx="7">
                  <c:v>63.2</c:v>
                </c:pt>
                <c:pt idx="8">
                  <c:v>74</c:v>
                </c:pt>
                <c:pt idx="9">
                  <c:v>82.5</c:v>
                </c:pt>
                <c:pt idx="10">
                  <c:v>87.5</c:v>
                </c:pt>
                <c:pt idx="11">
                  <c:v>25</c:v>
                </c:pt>
                <c:pt idx="12">
                  <c:v>87.1</c:v>
                </c:pt>
                <c:pt idx="13">
                  <c:v>82.5</c:v>
                </c:pt>
                <c:pt idx="14">
                  <c:v>74</c:v>
                </c:pt>
                <c:pt idx="15">
                  <c:v>63</c:v>
                </c:pt>
                <c:pt idx="16">
                  <c:v>52.5</c:v>
                </c:pt>
                <c:pt idx="17">
                  <c:v>37.5</c:v>
                </c:pt>
                <c:pt idx="18">
                  <c:v>25.5</c:v>
                </c:pt>
                <c:pt idx="19">
                  <c:v>20.5</c:v>
                </c:pt>
              </c:numCache>
            </c:numRef>
          </c:xVal>
          <c:yVal>
            <c:numRef>
              <c:f>'Jan 28 PM plan'!$V$5:$V$24</c:f>
              <c:numCache>
                <c:formatCode>General</c:formatCode>
                <c:ptCount val="20"/>
                <c:pt idx="2" formatCode="0">
                  <c:v>2563.5103926096999</c:v>
                </c:pt>
                <c:pt idx="3" formatCode="0">
                  <c:v>1025.4041570438799</c:v>
                </c:pt>
                <c:pt idx="4" formatCode="0">
                  <c:v>1127.9445727482678</c:v>
                </c:pt>
                <c:pt idx="5" formatCode="0">
                  <c:v>1640.6466512702077</c:v>
                </c:pt>
                <c:pt idx="6" formatCode="0">
                  <c:v>2563.5103926096999</c:v>
                </c:pt>
                <c:pt idx="7" formatCode="0">
                  <c:v>3281.2933025404154</c:v>
                </c:pt>
                <c:pt idx="8" formatCode="0">
                  <c:v>4921.9399538106236</c:v>
                </c:pt>
                <c:pt idx="9" formatCode="0">
                  <c:v>6152.4249422632793</c:v>
                </c:pt>
                <c:pt idx="10" formatCode="0">
                  <c:v>7382.9099307159349</c:v>
                </c:pt>
                <c:pt idx="11" formatCode="0">
                  <c:v>1025.4041570438799</c:v>
                </c:pt>
                <c:pt idx="12" formatCode="0">
                  <c:v>7280.3695150115473</c:v>
                </c:pt>
                <c:pt idx="13" formatCode="0">
                  <c:v>6357.5057736720555</c:v>
                </c:pt>
                <c:pt idx="14" formatCode="0">
                  <c:v>4921.9399538106236</c:v>
                </c:pt>
                <c:pt idx="15" formatCode="0">
                  <c:v>3281.2933025404154</c:v>
                </c:pt>
                <c:pt idx="16" formatCode="0">
                  <c:v>2460.9699769053118</c:v>
                </c:pt>
                <c:pt idx="17" formatCode="0">
                  <c:v>1640.6466512702077</c:v>
                </c:pt>
                <c:pt idx="18" formatCode="0">
                  <c:v>1025.4041570438799</c:v>
                </c:pt>
                <c:pt idx="19" formatCode="0">
                  <c:v>1025.4041570438799</c:v>
                </c:pt>
              </c:numCache>
            </c:numRef>
          </c:yVal>
        </c:ser>
        <c:ser>
          <c:idx val="0"/>
          <c:order val="2"/>
          <c:tx>
            <c:v>#2 JP-8</c:v>
          </c:tx>
          <c:spPr>
            <a:ln w="28575">
              <a:noFill/>
            </a:ln>
          </c:spPr>
          <c:marker>
            <c:symbol val="diamond"/>
            <c:size val="8"/>
          </c:marker>
          <c:xVal>
            <c:numRef>
              <c:f>'Jan 28 PM plan'!$H$8:$H$24</c:f>
              <c:numCache>
                <c:formatCode>General</c:formatCode>
                <c:ptCount val="17"/>
                <c:pt idx="0">
                  <c:v>21.5</c:v>
                </c:pt>
                <c:pt idx="1">
                  <c:v>24.9</c:v>
                </c:pt>
                <c:pt idx="2">
                  <c:v>37</c:v>
                </c:pt>
                <c:pt idx="3">
                  <c:v>52.5</c:v>
                </c:pt>
                <c:pt idx="4">
                  <c:v>63</c:v>
                </c:pt>
                <c:pt idx="5">
                  <c:v>74</c:v>
                </c:pt>
                <c:pt idx="6">
                  <c:v>82.5</c:v>
                </c:pt>
                <c:pt idx="7">
                  <c:v>87.5</c:v>
                </c:pt>
                <c:pt idx="8">
                  <c:v>25.2</c:v>
                </c:pt>
                <c:pt idx="9">
                  <c:v>87</c:v>
                </c:pt>
                <c:pt idx="10">
                  <c:v>82.7</c:v>
                </c:pt>
                <c:pt idx="11">
                  <c:v>74</c:v>
                </c:pt>
                <c:pt idx="12">
                  <c:v>63</c:v>
                </c:pt>
                <c:pt idx="13">
                  <c:v>52.2</c:v>
                </c:pt>
                <c:pt idx="14">
                  <c:v>37</c:v>
                </c:pt>
                <c:pt idx="15">
                  <c:v>25</c:v>
                </c:pt>
                <c:pt idx="16">
                  <c:v>21</c:v>
                </c:pt>
              </c:numCache>
            </c:numRef>
          </c:xVal>
          <c:yVal>
            <c:numRef>
              <c:f>'Jan 28 PM plan'!$M$8:$M$24</c:f>
              <c:numCache>
                <c:formatCode>General</c:formatCode>
                <c:ptCount val="17"/>
                <c:pt idx="0">
                  <c:v>900</c:v>
                </c:pt>
                <c:pt idx="1">
                  <c:v>1000</c:v>
                </c:pt>
                <c:pt idx="2">
                  <c:v>1500</c:v>
                </c:pt>
                <c:pt idx="3">
                  <c:v>2400</c:v>
                </c:pt>
                <c:pt idx="4">
                  <c:v>3100</c:v>
                </c:pt>
                <c:pt idx="5">
                  <c:v>4800</c:v>
                </c:pt>
                <c:pt idx="6">
                  <c:v>6000</c:v>
                </c:pt>
                <c:pt idx="7">
                  <c:v>7100</c:v>
                </c:pt>
                <c:pt idx="8">
                  <c:v>800</c:v>
                </c:pt>
                <c:pt idx="9">
                  <c:v>7100</c:v>
                </c:pt>
                <c:pt idx="10">
                  <c:v>6200</c:v>
                </c:pt>
                <c:pt idx="11">
                  <c:v>4800</c:v>
                </c:pt>
                <c:pt idx="12">
                  <c:v>3100</c:v>
                </c:pt>
                <c:pt idx="13">
                  <c:v>2400</c:v>
                </c:pt>
                <c:pt idx="14">
                  <c:v>1500</c:v>
                </c:pt>
                <c:pt idx="15">
                  <c:v>900</c:v>
                </c:pt>
                <c:pt idx="16">
                  <c:v>800</c:v>
                </c:pt>
              </c:numCache>
            </c:numRef>
          </c:yVal>
        </c:ser>
        <c:axId val="67731456"/>
        <c:axId val="67733376"/>
      </c:scatterChart>
      <c:valAx>
        <c:axId val="6773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N1 Measured</a:t>
                </a:r>
              </a:p>
            </c:rich>
          </c:tx>
        </c:title>
        <c:numFmt formatCode="General" sourceLinked="1"/>
        <c:majorTickMark val="none"/>
        <c:tickLblPos val="nextTo"/>
        <c:crossAx val="67733376"/>
        <c:crosses val="autoZero"/>
        <c:crossBetween val="midCat"/>
      </c:valAx>
      <c:valAx>
        <c:axId val="67733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 Flowrate, Lbs/Hr</a:t>
                </a:r>
              </a:p>
            </c:rich>
          </c:tx>
        </c:title>
        <c:numFmt formatCode="General" sourceLinked="1"/>
        <c:majorTickMark val="none"/>
        <c:tickLblPos val="nextTo"/>
        <c:crossAx val="677314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Engine Performance Corrected to Standard Conditions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#3 FT1 Corrected Fuel Flowrate</c:v>
          </c:tx>
          <c:spPr>
            <a:ln w="28575">
              <a:noFill/>
            </a:ln>
          </c:spPr>
          <c:xVal>
            <c:numRef>
              <c:f>'Jan 28 PM plan'!$R$5:$R$24</c:f>
              <c:numCache>
                <c:formatCode>General</c:formatCode>
                <c:ptCount val="20"/>
                <c:pt idx="3">
                  <c:v>20.549611509330884</c:v>
                </c:pt>
                <c:pt idx="4">
                  <c:v>25.044062622200752</c:v>
                </c:pt>
                <c:pt idx="5">
                  <c:v>37.066040959254885</c:v>
                </c:pt>
                <c:pt idx="6">
                  <c:v>52.57030798693944</c:v>
                </c:pt>
                <c:pt idx="7">
                  <c:v>63.230226567659358</c:v>
                </c:pt>
                <c:pt idx="8">
                  <c:v>73.996390855920382</c:v>
                </c:pt>
                <c:pt idx="9">
                  <c:v>82.501860965220871</c:v>
                </c:pt>
                <c:pt idx="10">
                  <c:v>87.500843466986737</c:v>
                </c:pt>
                <c:pt idx="11">
                  <c:v>24.998812018363743</c:v>
                </c:pt>
                <c:pt idx="12">
                  <c:v>87.103358590241669</c:v>
                </c:pt>
                <c:pt idx="13">
                  <c:v>82.51045962329313</c:v>
                </c:pt>
                <c:pt idx="14">
                  <c:v>74.018660420144016</c:v>
                </c:pt>
                <c:pt idx="15">
                  <c:v>63.01262322613357</c:v>
                </c:pt>
                <c:pt idx="16">
                  <c:v>52.516895804558054</c:v>
                </c:pt>
                <c:pt idx="17">
                  <c:v>37.512296386639534</c:v>
                </c:pt>
                <c:pt idx="18">
                  <c:v>25.517253469486153</c:v>
                </c:pt>
                <c:pt idx="19">
                  <c:v>20.526757230937278</c:v>
                </c:pt>
              </c:numCache>
            </c:numRef>
          </c:xVal>
          <c:yVal>
            <c:numRef>
              <c:f>'Jan 28 PM plan'!$S$5:$S$24</c:f>
              <c:numCache>
                <c:formatCode>General</c:formatCode>
                <c:ptCount val="20"/>
                <c:pt idx="3">
                  <c:v>1086.3124487715934</c:v>
                </c:pt>
                <c:pt idx="4">
                  <c:v>1194.1598330327017</c:v>
                </c:pt>
                <c:pt idx="5">
                  <c:v>1738.8583136507905</c:v>
                </c:pt>
                <c:pt idx="6">
                  <c:v>2715.7573451497087</c:v>
                </c:pt>
                <c:pt idx="7">
                  <c:v>3473.1806613547742</c:v>
                </c:pt>
                <c:pt idx="8">
                  <c:v>5207.026543301904</c:v>
                </c:pt>
                <c:pt idx="9">
                  <c:v>6509.2474691851312</c:v>
                </c:pt>
                <c:pt idx="10">
                  <c:v>7810.9960652071577</c:v>
                </c:pt>
                <c:pt idx="11">
                  <c:v>1084.7985557861696</c:v>
                </c:pt>
                <c:pt idx="12">
                  <c:v>7702.7327673536392</c:v>
                </c:pt>
                <c:pt idx="13">
                  <c:v>6726.9234173313989</c:v>
                </c:pt>
                <c:pt idx="14">
                  <c:v>5208.5936225969735</c:v>
                </c:pt>
                <c:pt idx="15">
                  <c:v>3472.2159265221358</c:v>
                </c:pt>
                <c:pt idx="16">
                  <c:v>2604.4781730911445</c:v>
                </c:pt>
                <c:pt idx="17">
                  <c:v>1736.3293333910069</c:v>
                </c:pt>
                <c:pt idx="18">
                  <c:v>1085.5841238592955</c:v>
                </c:pt>
                <c:pt idx="19">
                  <c:v>1086.2660868150203</c:v>
                </c:pt>
              </c:numCache>
            </c:numRef>
          </c:yVal>
        </c:ser>
        <c:ser>
          <c:idx val="1"/>
          <c:order val="1"/>
          <c:tx>
            <c:v>#3 FT1 HV Corrected Fuel Flowrate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0000"/>
              </a:solidFill>
            </c:spPr>
          </c:marker>
          <c:xVal>
            <c:numRef>
              <c:f>'Jan 28 PM plan'!$R$5:$R$24</c:f>
              <c:numCache>
                <c:formatCode>General</c:formatCode>
                <c:ptCount val="20"/>
                <c:pt idx="3">
                  <c:v>20.549611509330884</c:v>
                </c:pt>
                <c:pt idx="4">
                  <c:v>25.044062622200752</c:v>
                </c:pt>
                <c:pt idx="5">
                  <c:v>37.066040959254885</c:v>
                </c:pt>
                <c:pt idx="6">
                  <c:v>52.57030798693944</c:v>
                </c:pt>
                <c:pt idx="7">
                  <c:v>63.230226567659358</c:v>
                </c:pt>
                <c:pt idx="8">
                  <c:v>73.996390855920382</c:v>
                </c:pt>
                <c:pt idx="9">
                  <c:v>82.501860965220871</c:v>
                </c:pt>
                <c:pt idx="10">
                  <c:v>87.500843466986737</c:v>
                </c:pt>
                <c:pt idx="11">
                  <c:v>24.998812018363743</c:v>
                </c:pt>
                <c:pt idx="12">
                  <c:v>87.103358590241669</c:v>
                </c:pt>
                <c:pt idx="13">
                  <c:v>82.51045962329313</c:v>
                </c:pt>
                <c:pt idx="14">
                  <c:v>74.018660420144016</c:v>
                </c:pt>
                <c:pt idx="15">
                  <c:v>63.01262322613357</c:v>
                </c:pt>
                <c:pt idx="16">
                  <c:v>52.516895804558054</c:v>
                </c:pt>
                <c:pt idx="17">
                  <c:v>37.512296386639534</c:v>
                </c:pt>
                <c:pt idx="18">
                  <c:v>25.517253469486153</c:v>
                </c:pt>
                <c:pt idx="19">
                  <c:v>20.526757230937278</c:v>
                </c:pt>
              </c:numCache>
            </c:numRef>
          </c:xVal>
          <c:yVal>
            <c:numRef>
              <c:f>'Jan 28 PM plan'!$T$5:$T$24</c:f>
              <c:numCache>
                <c:formatCode>General</c:formatCode>
                <c:ptCount val="20"/>
                <c:pt idx="3">
                  <c:v>1113.9093008189088</c:v>
                </c:pt>
                <c:pt idx="4">
                  <c:v>1224.4964569665578</c:v>
                </c:pt>
                <c:pt idx="5">
                  <c:v>1783.032543327831</c:v>
                </c:pt>
                <c:pt idx="6">
                  <c:v>2784.7488712389622</c:v>
                </c:pt>
                <c:pt idx="7">
                  <c:v>3561.413888317597</c:v>
                </c:pt>
                <c:pt idx="8">
                  <c:v>5339.3066633395965</c:v>
                </c:pt>
                <c:pt idx="9">
                  <c:v>6674.6094141297881</c:v>
                </c:pt>
                <c:pt idx="10">
                  <c:v>8009.4278359168084</c:v>
                </c:pt>
                <c:pt idx="11">
                  <c:v>1112.3569486583356</c:v>
                </c:pt>
                <c:pt idx="12">
                  <c:v>7898.4142002425306</c:v>
                </c:pt>
                <c:pt idx="13">
                  <c:v>6897.8152362474393</c:v>
                </c:pt>
                <c:pt idx="14">
                  <c:v>5340.9135529631785</c:v>
                </c:pt>
                <c:pt idx="15">
                  <c:v>3560.4246452097641</c:v>
                </c:pt>
                <c:pt idx="16">
                  <c:v>2670.6427456177094</c:v>
                </c:pt>
                <c:pt idx="17">
                  <c:v>1780.4393164563669</c:v>
                </c:pt>
                <c:pt idx="18">
                  <c:v>1113.16247342616</c:v>
                </c:pt>
                <c:pt idx="19">
                  <c:v>1113.8617610759102</c:v>
                </c:pt>
              </c:numCache>
            </c:numRef>
          </c:yVal>
        </c:ser>
        <c:ser>
          <c:idx val="2"/>
          <c:order val="2"/>
          <c:tx>
            <c:v>#2 JP-8 Corrected Fuel Flowrate</c:v>
          </c:tx>
          <c:spPr>
            <a:ln w="28575">
              <a:noFill/>
            </a:ln>
          </c:spPr>
          <c:xVal>
            <c:numRef>
              <c:f>'Jan 28 PM plan'!$K$8:$K$24</c:f>
              <c:numCache>
                <c:formatCode>General</c:formatCode>
                <c:ptCount val="17"/>
                <c:pt idx="0">
                  <c:v>21.552031582956779</c:v>
                </c:pt>
                <c:pt idx="1">
                  <c:v>24.943886371711947</c:v>
                </c:pt>
                <c:pt idx="2">
                  <c:v>37.066040959254885</c:v>
                </c:pt>
                <c:pt idx="3">
                  <c:v>52.57030798693944</c:v>
                </c:pt>
                <c:pt idx="4">
                  <c:v>63.030130913964229</c:v>
                </c:pt>
                <c:pt idx="5">
                  <c:v>73.996390855920382</c:v>
                </c:pt>
                <c:pt idx="6">
                  <c:v>82.501860965220871</c:v>
                </c:pt>
                <c:pt idx="7">
                  <c:v>87.500843466986737</c:v>
                </c:pt>
                <c:pt idx="8">
                  <c:v>25.198802514510653</c:v>
                </c:pt>
                <c:pt idx="9">
                  <c:v>87.003354734225326</c:v>
                </c:pt>
                <c:pt idx="10">
                  <c:v>82.710484979955666</c:v>
                </c:pt>
                <c:pt idx="11">
                  <c:v>74.018660420144016</c:v>
                </c:pt>
                <c:pt idx="12">
                  <c:v>63.01262322613357</c:v>
                </c:pt>
                <c:pt idx="13">
                  <c:v>52.216799257103439</c:v>
                </c:pt>
                <c:pt idx="14">
                  <c:v>37.012132434817673</c:v>
                </c:pt>
                <c:pt idx="15">
                  <c:v>25.016915166162896</c:v>
                </c:pt>
                <c:pt idx="16">
                  <c:v>21.027409846325995</c:v>
                </c:pt>
              </c:numCache>
            </c:numRef>
          </c:xVal>
          <c:yVal>
            <c:numRef>
              <c:f>'Jan 28 PM plan'!$L$8:$L$24</c:f>
              <c:numCache>
                <c:formatCode>0</c:formatCode>
                <c:ptCount val="17"/>
                <c:pt idx="0">
                  <c:v>977.68120389443413</c:v>
                </c:pt>
                <c:pt idx="1">
                  <c:v>1085.5998482115472</c:v>
                </c:pt>
                <c:pt idx="2">
                  <c:v>1630.1796690476162</c:v>
                </c:pt>
                <c:pt idx="3">
                  <c:v>2607.1270513437203</c:v>
                </c:pt>
                <c:pt idx="4">
                  <c:v>3364.6437656874377</c:v>
                </c:pt>
                <c:pt idx="5">
                  <c:v>5207.026543301904</c:v>
                </c:pt>
                <c:pt idx="6">
                  <c:v>6509.2474691851312</c:v>
                </c:pt>
                <c:pt idx="7">
                  <c:v>7702.5100087459477</c:v>
                </c:pt>
                <c:pt idx="8">
                  <c:v>867.83884462893582</c:v>
                </c:pt>
                <c:pt idx="9">
                  <c:v>7702.7327673536392</c:v>
                </c:pt>
                <c:pt idx="10">
                  <c:v>6726.9234173313989</c:v>
                </c:pt>
                <c:pt idx="11">
                  <c:v>5208.5936225969735</c:v>
                </c:pt>
                <c:pt idx="12">
                  <c:v>3363.7091788183188</c:v>
                </c:pt>
                <c:pt idx="13">
                  <c:v>2604.4781730911445</c:v>
                </c:pt>
                <c:pt idx="14">
                  <c:v>1627.8087500540689</c:v>
                </c:pt>
                <c:pt idx="15">
                  <c:v>977.02571147336607</c:v>
                </c:pt>
                <c:pt idx="16">
                  <c:v>869.0128694520165</c:v>
                </c:pt>
              </c:numCache>
            </c:numRef>
          </c:yVal>
        </c:ser>
        <c:axId val="67603840"/>
        <c:axId val="67610112"/>
      </c:scatterChart>
      <c:valAx>
        <c:axId val="67603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N1 Corrected to STP</a:t>
                </a:r>
              </a:p>
            </c:rich>
          </c:tx>
        </c:title>
        <c:numFmt formatCode="General" sourceLinked="1"/>
        <c:majorTickMark val="none"/>
        <c:tickLblPos val="nextTo"/>
        <c:crossAx val="67610112"/>
        <c:crosses val="autoZero"/>
        <c:crossBetween val="midCat"/>
      </c:valAx>
      <c:valAx>
        <c:axId val="67610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 Flowrate Corrected to STP</a:t>
                </a:r>
              </a:p>
            </c:rich>
          </c:tx>
        </c:title>
        <c:numFmt formatCode="General" sourceLinked="1"/>
        <c:majorTickMark val="none"/>
        <c:tickLblPos val="nextTo"/>
        <c:crossAx val="676038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Engine Performance</a:t>
            </a:r>
          </a:p>
          <a:p>
            <a:pPr>
              <a:defRPr/>
            </a:pPr>
            <a:r>
              <a:rPr lang="en-US"/>
              <a:t>#3 FT-2     #2</a:t>
            </a:r>
            <a:r>
              <a:rPr lang="en-US" baseline="0"/>
              <a:t> JP-8</a:t>
            </a:r>
            <a:endParaRPr lang="en-US"/>
          </a:p>
        </c:rich>
      </c:tx>
      <c:layout>
        <c:manualLayout>
          <c:xMode val="edge"/>
          <c:yMode val="edge"/>
          <c:x val="0.42306664887228135"/>
          <c:y val="1.3930350441548243E-2"/>
        </c:manualLayout>
      </c:layout>
    </c:title>
    <c:plotArea>
      <c:layout/>
      <c:scatterChart>
        <c:scatterStyle val="lineMarker"/>
        <c:ser>
          <c:idx val="11"/>
          <c:order val="0"/>
          <c:tx>
            <c:v>#3 Uncorrected Fuel Flowrate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</c:spPr>
          </c:marker>
          <c:xVal>
            <c:numRef>
              <c:f>'Jan 30 PM plan'!$O$5:$O$23</c:f>
              <c:numCache>
                <c:formatCode>General</c:formatCode>
                <c:ptCount val="19"/>
                <c:pt idx="2">
                  <c:v>54.5</c:v>
                </c:pt>
                <c:pt idx="3">
                  <c:v>20.6</c:v>
                </c:pt>
                <c:pt idx="4">
                  <c:v>25.3</c:v>
                </c:pt>
                <c:pt idx="5">
                  <c:v>37</c:v>
                </c:pt>
                <c:pt idx="6">
                  <c:v>53</c:v>
                </c:pt>
                <c:pt idx="7">
                  <c:v>63</c:v>
                </c:pt>
                <c:pt idx="8">
                  <c:v>74.5</c:v>
                </c:pt>
                <c:pt idx="9">
                  <c:v>83</c:v>
                </c:pt>
                <c:pt idx="10">
                  <c:v>88</c:v>
                </c:pt>
                <c:pt idx="11">
                  <c:v>25</c:v>
                </c:pt>
                <c:pt idx="12">
                  <c:v>88</c:v>
                </c:pt>
                <c:pt idx="13">
                  <c:v>83</c:v>
                </c:pt>
                <c:pt idx="14">
                  <c:v>74</c:v>
                </c:pt>
                <c:pt idx="15">
                  <c:v>60</c:v>
                </c:pt>
                <c:pt idx="16">
                  <c:v>52</c:v>
                </c:pt>
                <c:pt idx="17">
                  <c:v>37.5</c:v>
                </c:pt>
                <c:pt idx="18">
                  <c:v>25</c:v>
                </c:pt>
              </c:numCache>
            </c:numRef>
          </c:xVal>
          <c:yVal>
            <c:numRef>
              <c:f>'Jan 30 PM plan'!$U$5:$U$23</c:f>
              <c:numCache>
                <c:formatCode>General</c:formatCode>
                <c:ptCount val="19"/>
                <c:pt idx="3">
                  <c:v>1000</c:v>
                </c:pt>
                <c:pt idx="4">
                  <c:v>1100</c:v>
                </c:pt>
                <c:pt idx="5">
                  <c:v>1600</c:v>
                </c:pt>
                <c:pt idx="6">
                  <c:v>2500</c:v>
                </c:pt>
                <c:pt idx="7">
                  <c:v>3600</c:v>
                </c:pt>
                <c:pt idx="8">
                  <c:v>4800</c:v>
                </c:pt>
                <c:pt idx="9">
                  <c:v>6400</c:v>
                </c:pt>
                <c:pt idx="10">
                  <c:v>7400</c:v>
                </c:pt>
                <c:pt idx="11">
                  <c:v>1000</c:v>
                </c:pt>
                <c:pt idx="12">
                  <c:v>7800</c:v>
                </c:pt>
                <c:pt idx="13">
                  <c:v>6800</c:v>
                </c:pt>
                <c:pt idx="14">
                  <c:v>4800</c:v>
                </c:pt>
                <c:pt idx="15">
                  <c:v>3200</c:v>
                </c:pt>
                <c:pt idx="16">
                  <c:v>2500</c:v>
                </c:pt>
                <c:pt idx="17">
                  <c:v>1600</c:v>
                </c:pt>
                <c:pt idx="18">
                  <c:v>1100</c:v>
                </c:pt>
              </c:numCache>
            </c:numRef>
          </c:yVal>
        </c:ser>
        <c:ser>
          <c:idx val="16"/>
          <c:order val="1"/>
          <c:tx>
            <c:v>#3 HV Corrected Fuel Flowrate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0000"/>
              </a:solidFill>
            </c:spPr>
          </c:marker>
          <c:xVal>
            <c:numRef>
              <c:f>'Jan 30 PM plan'!$O$5:$O$23</c:f>
              <c:numCache>
                <c:formatCode>General</c:formatCode>
                <c:ptCount val="19"/>
                <c:pt idx="2">
                  <c:v>54.5</c:v>
                </c:pt>
                <c:pt idx="3">
                  <c:v>20.6</c:v>
                </c:pt>
                <c:pt idx="4">
                  <c:v>25.3</c:v>
                </c:pt>
                <c:pt idx="5">
                  <c:v>37</c:v>
                </c:pt>
                <c:pt idx="6">
                  <c:v>53</c:v>
                </c:pt>
                <c:pt idx="7">
                  <c:v>63</c:v>
                </c:pt>
                <c:pt idx="8">
                  <c:v>74.5</c:v>
                </c:pt>
                <c:pt idx="9">
                  <c:v>83</c:v>
                </c:pt>
                <c:pt idx="10">
                  <c:v>88</c:v>
                </c:pt>
                <c:pt idx="11">
                  <c:v>25</c:v>
                </c:pt>
                <c:pt idx="12">
                  <c:v>88</c:v>
                </c:pt>
                <c:pt idx="13">
                  <c:v>83</c:v>
                </c:pt>
                <c:pt idx="14">
                  <c:v>74</c:v>
                </c:pt>
                <c:pt idx="15">
                  <c:v>60</c:v>
                </c:pt>
                <c:pt idx="16">
                  <c:v>52</c:v>
                </c:pt>
                <c:pt idx="17">
                  <c:v>37.5</c:v>
                </c:pt>
                <c:pt idx="18">
                  <c:v>25</c:v>
                </c:pt>
              </c:numCache>
            </c:numRef>
          </c:xVal>
          <c:yVal>
            <c:numRef>
              <c:f>'Jan 30 PM plan'!$V$5:$V$23</c:f>
              <c:numCache>
                <c:formatCode>General</c:formatCode>
                <c:ptCount val="19"/>
                <c:pt idx="3" formatCode="0">
                  <c:v>1018.4757505773674</c:v>
                </c:pt>
                <c:pt idx="4" formatCode="0">
                  <c:v>1120.3233256351041</c:v>
                </c:pt>
                <c:pt idx="5" formatCode="0">
                  <c:v>1629.5612009237877</c:v>
                </c:pt>
                <c:pt idx="6" formatCode="0">
                  <c:v>2546.1893764434185</c:v>
                </c:pt>
                <c:pt idx="7" formatCode="0">
                  <c:v>3666.5127020785226</c:v>
                </c:pt>
                <c:pt idx="8" formatCode="0">
                  <c:v>4888.6836027713634</c:v>
                </c:pt>
                <c:pt idx="9" formatCode="0">
                  <c:v>6518.2448036951509</c:v>
                </c:pt>
                <c:pt idx="10" formatCode="0">
                  <c:v>7536.7205542725187</c:v>
                </c:pt>
                <c:pt idx="11" formatCode="0">
                  <c:v>1018.4757505773674</c:v>
                </c:pt>
                <c:pt idx="12" formatCode="0">
                  <c:v>7944.1108545034658</c:v>
                </c:pt>
                <c:pt idx="13" formatCode="0">
                  <c:v>6925.6351039260981</c:v>
                </c:pt>
                <c:pt idx="14" formatCode="0">
                  <c:v>4888.6836027713634</c:v>
                </c:pt>
                <c:pt idx="15" formatCode="0">
                  <c:v>3259.1224018475755</c:v>
                </c:pt>
                <c:pt idx="16" formatCode="0">
                  <c:v>2546.1893764434185</c:v>
                </c:pt>
                <c:pt idx="17" formatCode="0">
                  <c:v>1629.5612009237877</c:v>
                </c:pt>
                <c:pt idx="18" formatCode="0">
                  <c:v>1120.3233256351041</c:v>
                </c:pt>
              </c:numCache>
            </c:numRef>
          </c:yVal>
        </c:ser>
        <c:ser>
          <c:idx val="0"/>
          <c:order val="2"/>
          <c:tx>
            <c:v>#2 JP-8</c:v>
          </c:tx>
          <c:spPr>
            <a:ln w="28575">
              <a:noFill/>
            </a:ln>
          </c:spPr>
          <c:xVal>
            <c:numRef>
              <c:f>'Jan 30 PM plan'!$G$8:$G$24</c:f>
              <c:numCache>
                <c:formatCode>General</c:formatCode>
                <c:ptCount val="17"/>
                <c:pt idx="0">
                  <c:v>21</c:v>
                </c:pt>
                <c:pt idx="1">
                  <c:v>25</c:v>
                </c:pt>
                <c:pt idx="2">
                  <c:v>37</c:v>
                </c:pt>
                <c:pt idx="3">
                  <c:v>52.5</c:v>
                </c:pt>
                <c:pt idx="4">
                  <c:v>63.2</c:v>
                </c:pt>
                <c:pt idx="5">
                  <c:v>74.099999999999994</c:v>
                </c:pt>
                <c:pt idx="6">
                  <c:v>82.7</c:v>
                </c:pt>
                <c:pt idx="7">
                  <c:v>87</c:v>
                </c:pt>
                <c:pt idx="8">
                  <c:v>25</c:v>
                </c:pt>
                <c:pt idx="9">
                  <c:v>87</c:v>
                </c:pt>
                <c:pt idx="10">
                  <c:v>82.7</c:v>
                </c:pt>
                <c:pt idx="11">
                  <c:v>74.099999999999994</c:v>
                </c:pt>
                <c:pt idx="12">
                  <c:v>63.2</c:v>
                </c:pt>
                <c:pt idx="13">
                  <c:v>52.5</c:v>
                </c:pt>
                <c:pt idx="14">
                  <c:v>37</c:v>
                </c:pt>
                <c:pt idx="15">
                  <c:v>25</c:v>
                </c:pt>
                <c:pt idx="16">
                  <c:v>21</c:v>
                </c:pt>
              </c:numCache>
            </c:numRef>
          </c:xVal>
          <c:yVal>
            <c:numRef>
              <c:f>'Jan 30 PM plan'!$M$8:$M$24</c:f>
              <c:numCache>
                <c:formatCode>General</c:formatCode>
                <c:ptCount val="17"/>
                <c:pt idx="0">
                  <c:v>900</c:v>
                </c:pt>
                <c:pt idx="1">
                  <c:v>1000</c:v>
                </c:pt>
                <c:pt idx="2">
                  <c:v>1500</c:v>
                </c:pt>
                <c:pt idx="3">
                  <c:v>2500</c:v>
                </c:pt>
                <c:pt idx="4">
                  <c:v>3500</c:v>
                </c:pt>
                <c:pt idx="5">
                  <c:v>4800</c:v>
                </c:pt>
                <c:pt idx="6">
                  <c:v>6400</c:v>
                </c:pt>
                <c:pt idx="7">
                  <c:v>7400</c:v>
                </c:pt>
                <c:pt idx="8">
                  <c:v>800</c:v>
                </c:pt>
                <c:pt idx="9">
                  <c:v>7700</c:v>
                </c:pt>
                <c:pt idx="10">
                  <c:v>6800</c:v>
                </c:pt>
                <c:pt idx="11">
                  <c:v>4800</c:v>
                </c:pt>
                <c:pt idx="12">
                  <c:v>3200</c:v>
                </c:pt>
                <c:pt idx="13">
                  <c:v>2500</c:v>
                </c:pt>
                <c:pt idx="14">
                  <c:v>1600</c:v>
                </c:pt>
                <c:pt idx="15">
                  <c:v>1000</c:v>
                </c:pt>
                <c:pt idx="16">
                  <c:v>1000</c:v>
                </c:pt>
              </c:numCache>
            </c:numRef>
          </c:yVal>
        </c:ser>
        <c:axId val="67865984"/>
        <c:axId val="67970560"/>
      </c:scatterChart>
      <c:valAx>
        <c:axId val="6786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Actual N1</a:t>
                </a:r>
              </a:p>
            </c:rich>
          </c:tx>
        </c:title>
        <c:numFmt formatCode="General" sourceLinked="1"/>
        <c:majorTickMark val="none"/>
        <c:tickLblPos val="nextTo"/>
        <c:crossAx val="67970560"/>
        <c:crosses val="autoZero"/>
        <c:crossBetween val="midCat"/>
      </c:valAx>
      <c:valAx>
        <c:axId val="67970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 Flowrate, Lbs/Hr</a:t>
                </a:r>
              </a:p>
            </c:rich>
          </c:tx>
        </c:title>
        <c:numFmt formatCode="General" sourceLinked="1"/>
        <c:majorTickMark val="none"/>
        <c:tickLblPos val="nextTo"/>
        <c:crossAx val="678659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9525</xdr:rowOff>
    </xdr:from>
    <xdr:to>
      <xdr:col>12</xdr:col>
      <xdr:colOff>304800</xdr:colOff>
      <xdr:row>28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142876</xdr:rowOff>
    </xdr:from>
    <xdr:to>
      <xdr:col>13</xdr:col>
      <xdr:colOff>314325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323851</xdr:colOff>
      <xdr:row>31</xdr:row>
      <xdr:rowOff>0</xdr:rowOff>
    </xdr:from>
    <xdr:to>
      <xdr:col>13</xdr:col>
      <xdr:colOff>419101</xdr:colOff>
      <xdr:row>55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35</xdr:row>
      <xdr:rowOff>142875</xdr:rowOff>
    </xdr:from>
    <xdr:to>
      <xdr:col>24</xdr:col>
      <xdr:colOff>269875</xdr:colOff>
      <xdr:row>73</xdr:row>
      <xdr:rowOff>15874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269875</xdr:colOff>
      <xdr:row>80</xdr:row>
      <xdr:rowOff>127000</xdr:rowOff>
    </xdr:from>
    <xdr:to>
      <xdr:col>24</xdr:col>
      <xdr:colOff>809625</xdr:colOff>
      <xdr:row>114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120</xdr:row>
      <xdr:rowOff>0</xdr:rowOff>
    </xdr:from>
    <xdr:to>
      <xdr:col>25</xdr:col>
      <xdr:colOff>31750</xdr:colOff>
      <xdr:row>154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37</xdr:row>
      <xdr:rowOff>41275</xdr:rowOff>
    </xdr:from>
    <xdr:to>
      <xdr:col>11</xdr:col>
      <xdr:colOff>498475</xdr:colOff>
      <xdr:row>64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584200</xdr:colOff>
      <xdr:row>65</xdr:row>
      <xdr:rowOff>88900</xdr:rowOff>
    </xdr:from>
    <xdr:to>
      <xdr:col>11</xdr:col>
      <xdr:colOff>495300</xdr:colOff>
      <xdr:row>90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365125</xdr:colOff>
      <xdr:row>35</xdr:row>
      <xdr:rowOff>95250</xdr:rowOff>
    </xdr:from>
    <xdr:to>
      <xdr:col>12</xdr:col>
      <xdr:colOff>222250</xdr:colOff>
      <xdr:row>60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10" sqref="N10"/>
    </sheetView>
  </sheetViews>
  <sheetFormatPr defaultRowHeight="13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8"/>
  <sheetViews>
    <sheetView view="pageBreakPreview" topLeftCell="M1" zoomScale="60" zoomScaleNormal="100" workbookViewId="0">
      <selection activeCell="AA8" sqref="AA8"/>
    </sheetView>
  </sheetViews>
  <sheetFormatPr defaultColWidth="12.5546875" defaultRowHeight="20.399999999999999"/>
  <cols>
    <col min="1" max="1" width="15.6640625" style="45" customWidth="1"/>
    <col min="2" max="2" width="16.5546875" style="45" bestFit="1" customWidth="1"/>
    <col min="3" max="3" width="19" style="45" customWidth="1"/>
    <col min="4" max="4" width="18.88671875" style="45" customWidth="1"/>
    <col min="5" max="5" width="23.33203125" style="45" bestFit="1" customWidth="1"/>
    <col min="6" max="6" width="15.5546875" style="45" bestFit="1" customWidth="1"/>
    <col min="7" max="7" width="12.5546875" style="45" customWidth="1"/>
    <col min="8" max="8" width="15.5546875" style="45" bestFit="1" customWidth="1"/>
    <col min="9" max="12" width="12.5546875" style="45" customWidth="1"/>
    <col min="13" max="13" width="15.5546875" style="45" bestFit="1" customWidth="1"/>
    <col min="14" max="14" width="12.5546875" style="45" customWidth="1"/>
    <col min="15" max="15" width="15.5546875" style="45" bestFit="1" customWidth="1"/>
    <col min="16" max="20" width="12.5546875" style="45" customWidth="1"/>
    <col min="21" max="21" width="17.33203125" style="45" customWidth="1"/>
    <col min="22" max="22" width="16.6640625" style="45" customWidth="1"/>
    <col min="23" max="25" width="12.5546875" style="45" customWidth="1"/>
    <col min="26" max="26" width="15.5546875" style="45" bestFit="1" customWidth="1"/>
    <col min="28" max="16384" width="12.5546875" style="45"/>
  </cols>
  <sheetData>
    <row r="1" spans="1:26" ht="21">
      <c r="A1" s="44" t="s">
        <v>24</v>
      </c>
    </row>
    <row r="2" spans="1:26" ht="21" thickBot="1">
      <c r="A2" s="45" t="s">
        <v>72</v>
      </c>
      <c r="C2" s="45">
        <v>0.76119999999999999</v>
      </c>
      <c r="E2" s="45" t="s">
        <v>74</v>
      </c>
      <c r="G2" s="45">
        <f>C2/0.8156</f>
        <v>0.93330063756743498</v>
      </c>
      <c r="N2" s="45" t="s">
        <v>100</v>
      </c>
      <c r="P2" s="45">
        <v>44.1</v>
      </c>
      <c r="R2" s="45" t="s">
        <v>99</v>
      </c>
      <c r="U2" s="45">
        <f>P2/43.3</f>
        <v>1.0184757505773674</v>
      </c>
    </row>
    <row r="3" spans="1:26" ht="42">
      <c r="A3" s="46" t="s">
        <v>0</v>
      </c>
      <c r="B3" s="47" t="s">
        <v>1</v>
      </c>
      <c r="C3" s="35" t="s">
        <v>2</v>
      </c>
      <c r="D3" s="35" t="s">
        <v>3</v>
      </c>
      <c r="E3" s="48" t="s">
        <v>4</v>
      </c>
      <c r="F3" s="49" t="s">
        <v>5</v>
      </c>
      <c r="G3" s="217" t="s">
        <v>6</v>
      </c>
      <c r="H3" s="217"/>
      <c r="I3" s="217"/>
      <c r="J3" s="217"/>
      <c r="K3" s="217"/>
      <c r="L3" s="217"/>
      <c r="M3" s="217"/>
      <c r="N3" s="218" t="s">
        <v>7</v>
      </c>
      <c r="O3" s="219"/>
      <c r="P3" s="219"/>
      <c r="Q3" s="219"/>
      <c r="R3" s="219"/>
      <c r="S3" s="219"/>
      <c r="T3" s="219"/>
      <c r="U3" s="219"/>
      <c r="V3" s="190"/>
      <c r="W3" s="226" t="s">
        <v>90</v>
      </c>
      <c r="X3" s="227"/>
      <c r="Y3" s="227"/>
      <c r="Z3" s="228"/>
    </row>
    <row r="4" spans="1:26" ht="84.6" thickBot="1">
      <c r="A4" s="50"/>
      <c r="B4" s="51"/>
      <c r="C4" s="52" t="s">
        <v>8</v>
      </c>
      <c r="D4" s="52" t="s">
        <v>8</v>
      </c>
      <c r="E4" s="53"/>
      <c r="F4" s="54" t="s">
        <v>9</v>
      </c>
      <c r="G4" s="52" t="s">
        <v>10</v>
      </c>
      <c r="H4" s="52" t="s">
        <v>19</v>
      </c>
      <c r="I4" s="52" t="s">
        <v>11</v>
      </c>
      <c r="J4" s="52" t="s">
        <v>12</v>
      </c>
      <c r="K4" s="182" t="s">
        <v>87</v>
      </c>
      <c r="L4" s="182" t="s">
        <v>82</v>
      </c>
      <c r="M4" s="52" t="s">
        <v>13</v>
      </c>
      <c r="N4" s="52" t="s">
        <v>10</v>
      </c>
      <c r="O4" s="52" t="s">
        <v>19</v>
      </c>
      <c r="P4" s="52" t="s">
        <v>11</v>
      </c>
      <c r="Q4" s="52" t="s">
        <v>12</v>
      </c>
      <c r="R4" s="182" t="s">
        <v>87</v>
      </c>
      <c r="S4" s="182" t="s">
        <v>82</v>
      </c>
      <c r="T4" s="204" t="s">
        <v>105</v>
      </c>
      <c r="U4" s="81" t="s">
        <v>13</v>
      </c>
      <c r="V4" s="181" t="s">
        <v>104</v>
      </c>
      <c r="W4" s="170" t="s">
        <v>83</v>
      </c>
      <c r="X4" s="170" t="s">
        <v>84</v>
      </c>
      <c r="Y4" s="170" t="s">
        <v>85</v>
      </c>
      <c r="Z4" s="55" t="s">
        <v>86</v>
      </c>
    </row>
    <row r="5" spans="1:26" s="62" customFormat="1" ht="35.25" customHeight="1">
      <c r="A5" s="56"/>
      <c r="B5" s="57"/>
      <c r="C5" s="57"/>
      <c r="D5" s="57"/>
      <c r="E5" s="58"/>
      <c r="F5" s="59"/>
      <c r="G5" s="59"/>
      <c r="H5" s="59"/>
      <c r="I5" s="59"/>
      <c r="J5" s="59"/>
      <c r="K5" s="185"/>
      <c r="L5" s="185"/>
      <c r="M5" s="59"/>
      <c r="N5" s="59"/>
      <c r="O5" s="59"/>
      <c r="P5" s="59"/>
      <c r="Q5" s="60"/>
      <c r="R5" s="183"/>
      <c r="S5" s="183"/>
      <c r="T5" s="183"/>
      <c r="U5" s="60"/>
      <c r="V5" s="189"/>
      <c r="W5" s="60"/>
      <c r="X5" s="60"/>
      <c r="Y5" s="60"/>
      <c r="Z5" s="61"/>
    </row>
    <row r="6" spans="1:26" s="62" customFormat="1" ht="35.25" customHeight="1">
      <c r="A6" s="63"/>
      <c r="B6" s="64"/>
      <c r="C6" s="70">
        <v>0.23472222222222219</v>
      </c>
      <c r="D6" s="64"/>
      <c r="E6" s="65" t="s">
        <v>14</v>
      </c>
      <c r="F6" s="66">
        <v>5</v>
      </c>
      <c r="G6" s="66"/>
      <c r="H6" s="66"/>
      <c r="I6" s="66"/>
      <c r="J6" s="66"/>
      <c r="K6" s="186"/>
      <c r="L6" s="186"/>
      <c r="M6" s="66"/>
      <c r="N6" s="66"/>
      <c r="O6" s="66"/>
      <c r="P6" s="66"/>
      <c r="Q6" s="67"/>
      <c r="R6" s="184"/>
      <c r="S6" s="184"/>
      <c r="T6" s="184"/>
      <c r="U6" s="67"/>
      <c r="V6" s="64"/>
      <c r="W6" s="67"/>
      <c r="X6" s="67"/>
      <c r="Y6" s="67"/>
      <c r="Z6" s="68"/>
    </row>
    <row r="7" spans="1:26" s="62" customFormat="1" ht="35.25" customHeight="1">
      <c r="A7" s="86">
        <v>39844</v>
      </c>
      <c r="B7" s="66">
        <v>3101</v>
      </c>
      <c r="C7" s="70">
        <v>0.23819444444444446</v>
      </c>
      <c r="D7" s="70">
        <v>0.24513888888888888</v>
      </c>
      <c r="E7" s="69">
        <v>0.04</v>
      </c>
      <c r="F7" s="66">
        <v>12</v>
      </c>
      <c r="G7" s="66">
        <v>21</v>
      </c>
      <c r="H7" s="66">
        <v>21</v>
      </c>
      <c r="I7" s="66">
        <v>434</v>
      </c>
      <c r="J7" s="66">
        <v>58</v>
      </c>
      <c r="K7" s="186">
        <f t="shared" ref="K7:K15" si="0">H7/Y7^0.5</f>
        <v>21.612707408656917</v>
      </c>
      <c r="L7" s="186">
        <f t="shared" ref="L7:L15" si="1">M7/Z7/Y7^0.5</f>
        <v>839.17365810168701</v>
      </c>
      <c r="M7" s="66">
        <v>750</v>
      </c>
      <c r="N7" s="66">
        <v>21</v>
      </c>
      <c r="O7" s="66">
        <v>20</v>
      </c>
      <c r="P7" s="66">
        <v>459</v>
      </c>
      <c r="Q7" s="67">
        <v>58</v>
      </c>
      <c r="R7" s="184">
        <f t="shared" ref="R7:R15" si="2">O7/Y7^0.5</f>
        <v>20.583530865387541</v>
      </c>
      <c r="S7" s="184">
        <f>U7/Z7/Y7^0.5</f>
        <v>1062.9533002621367</v>
      </c>
      <c r="T7" s="184">
        <f>V7/Z7/Y7^0.5</f>
        <v>1082.5921603131696</v>
      </c>
      <c r="U7" s="67">
        <v>950</v>
      </c>
      <c r="V7" s="171">
        <f>U7*U2</f>
        <v>967.55196304849903</v>
      </c>
      <c r="W7" s="67">
        <v>30.007200000000001</v>
      </c>
      <c r="X7" s="67">
        <v>932</v>
      </c>
      <c r="Y7" s="67">
        <f>(W7+459.7)/(59+459.7)</f>
        <v>0.94410487757856165</v>
      </c>
      <c r="Z7" s="68">
        <f>X7/1013.25</f>
        <v>0.91981248457932396</v>
      </c>
    </row>
    <row r="8" spans="1:26" s="62" customFormat="1" ht="35.25" customHeight="1">
      <c r="A8" s="86">
        <v>39844</v>
      </c>
      <c r="B8" s="66">
        <f t="shared" ref="B8:B23" si="3">B7+1</f>
        <v>3102</v>
      </c>
      <c r="C8" s="70">
        <v>0.24513888888888888</v>
      </c>
      <c r="D8" s="70">
        <v>0.25208333333333333</v>
      </c>
      <c r="E8" s="69">
        <v>7.0000000000000007E-2</v>
      </c>
      <c r="F8" s="66">
        <v>12</v>
      </c>
      <c r="G8" s="66">
        <v>25</v>
      </c>
      <c r="H8" s="66">
        <v>25</v>
      </c>
      <c r="I8" s="66">
        <v>419</v>
      </c>
      <c r="J8" s="66">
        <v>62</v>
      </c>
      <c r="K8" s="186">
        <f t="shared" si="0"/>
        <v>25.736938039864174</v>
      </c>
      <c r="L8" s="186">
        <f t="shared" si="1"/>
        <v>1007.3028850645125</v>
      </c>
      <c r="M8" s="66">
        <v>900</v>
      </c>
      <c r="N8" s="66">
        <v>25</v>
      </c>
      <c r="O8" s="66">
        <v>24.5</v>
      </c>
      <c r="P8" s="66">
        <v>436</v>
      </c>
      <c r="Q8" s="67">
        <v>62</v>
      </c>
      <c r="R8" s="184">
        <f t="shared" si="2"/>
        <v>25.222199279066892</v>
      </c>
      <c r="S8" s="184">
        <f t="shared" ref="S8:S15" si="4">U8/Z8/Y8^0.5</f>
        <v>1175.1866992419309</v>
      </c>
      <c r="T8" s="184">
        <f t="shared" ref="T8:T15" si="5">V8/Z8/Y8^0.5</f>
        <v>1196.8991555789646</v>
      </c>
      <c r="U8" s="67">
        <v>1050</v>
      </c>
      <c r="V8" s="171">
        <f>U8*U2</f>
        <v>1069.3995381062357</v>
      </c>
      <c r="W8" s="67">
        <v>29.7209</v>
      </c>
      <c r="X8" s="67">
        <v>932</v>
      </c>
      <c r="Y8" s="67">
        <f t="shared" ref="Y8:Y15" si="6">(W8+459.7)/(59+459.7)</f>
        <v>0.94355292076344688</v>
      </c>
      <c r="Z8" s="68">
        <f t="shared" ref="Z8:Z15" si="7">X8/1013.25</f>
        <v>0.91981248457932396</v>
      </c>
    </row>
    <row r="9" spans="1:26" s="62" customFormat="1" ht="35.25" customHeight="1">
      <c r="A9" s="86">
        <v>39844</v>
      </c>
      <c r="B9" s="66">
        <f t="shared" si="3"/>
        <v>3103</v>
      </c>
      <c r="C9" s="70">
        <v>0.25277777777777777</v>
      </c>
      <c r="D9" s="70">
        <v>0.25416666666666665</v>
      </c>
      <c r="E9" s="69">
        <v>0.15</v>
      </c>
      <c r="F9" s="66">
        <v>2</v>
      </c>
      <c r="G9" s="66">
        <v>37</v>
      </c>
      <c r="H9" s="66">
        <v>36.5</v>
      </c>
      <c r="I9" s="66">
        <v>434</v>
      </c>
      <c r="J9" s="66">
        <v>75</v>
      </c>
      <c r="K9" s="186">
        <f t="shared" si="0"/>
        <v>37.542227906695231</v>
      </c>
      <c r="L9" s="186">
        <f t="shared" si="1"/>
        <v>1565.5102415498418</v>
      </c>
      <c r="M9" s="66">
        <v>1400</v>
      </c>
      <c r="N9" s="66">
        <v>37</v>
      </c>
      <c r="O9" s="66">
        <v>37</v>
      </c>
      <c r="P9" s="66">
        <v>429</v>
      </c>
      <c r="Q9" s="67">
        <v>76</v>
      </c>
      <c r="R9" s="184">
        <f t="shared" si="2"/>
        <v>38.056505001307492</v>
      </c>
      <c r="S9" s="184">
        <f t="shared" si="4"/>
        <v>1789.1545617712477</v>
      </c>
      <c r="T9" s="184">
        <f t="shared" si="5"/>
        <v>1822.2105351988923</v>
      </c>
      <c r="U9" s="67">
        <v>1600</v>
      </c>
      <c r="V9" s="171">
        <f>U9*U2</f>
        <v>1629.5612009237877</v>
      </c>
      <c r="W9" s="67">
        <v>30.6</v>
      </c>
      <c r="X9" s="67">
        <v>932</v>
      </c>
      <c r="Y9" s="67">
        <f t="shared" si="6"/>
        <v>0.94524773472141888</v>
      </c>
      <c r="Z9" s="68">
        <f t="shared" si="7"/>
        <v>0.91981248457932396</v>
      </c>
    </row>
    <row r="10" spans="1:26" s="62" customFormat="1" ht="35.25" customHeight="1">
      <c r="A10" s="86">
        <v>39844</v>
      </c>
      <c r="B10" s="66">
        <f t="shared" si="3"/>
        <v>3104</v>
      </c>
      <c r="C10" s="70">
        <v>0.25555555555555559</v>
      </c>
      <c r="D10" s="70">
        <v>0.26180555555555557</v>
      </c>
      <c r="E10" s="69">
        <v>0.3</v>
      </c>
      <c r="F10" s="66">
        <v>12</v>
      </c>
      <c r="G10" s="66">
        <v>52.5</v>
      </c>
      <c r="H10" s="66">
        <v>52.8</v>
      </c>
      <c r="I10" s="66">
        <v>496</v>
      </c>
      <c r="J10" s="66">
        <v>81</v>
      </c>
      <c r="K10" s="186">
        <f t="shared" si="0"/>
        <v>54.217282233971233</v>
      </c>
      <c r="L10" s="186">
        <f t="shared" si="1"/>
        <v>2679.2655688437067</v>
      </c>
      <c r="M10" s="66">
        <v>2400</v>
      </c>
      <c r="N10" s="66">
        <v>52.5</v>
      </c>
      <c r="O10" s="66">
        <v>52.5</v>
      </c>
      <c r="P10" s="66">
        <v>485</v>
      </c>
      <c r="Q10" s="67">
        <v>81</v>
      </c>
      <c r="R10" s="184">
        <f t="shared" si="2"/>
        <v>53.909229494005487</v>
      </c>
      <c r="S10" s="184">
        <f t="shared" si="4"/>
        <v>2790.901634212194</v>
      </c>
      <c r="T10" s="184">
        <f t="shared" si="5"/>
        <v>2842.4656366918657</v>
      </c>
      <c r="U10" s="67">
        <v>2500</v>
      </c>
      <c r="V10" s="171">
        <f>U10*U2</f>
        <v>2546.1893764434185</v>
      </c>
      <c r="W10" s="67">
        <v>32.235999999999997</v>
      </c>
      <c r="X10" s="67">
        <v>932</v>
      </c>
      <c r="Y10" s="67">
        <f t="shared" si="6"/>
        <v>0.94840177366493139</v>
      </c>
      <c r="Z10" s="68">
        <f t="shared" si="7"/>
        <v>0.91981248457932396</v>
      </c>
    </row>
    <row r="11" spans="1:26" s="62" customFormat="1" ht="35.25" customHeight="1">
      <c r="A11" s="86">
        <v>39844</v>
      </c>
      <c r="B11" s="66">
        <f t="shared" si="3"/>
        <v>3105</v>
      </c>
      <c r="C11" s="70">
        <v>0.26250000000000001</v>
      </c>
      <c r="D11" s="70">
        <v>0.26944444444444443</v>
      </c>
      <c r="E11" s="69">
        <v>0.45</v>
      </c>
      <c r="F11" s="66">
        <v>12</v>
      </c>
      <c r="G11" s="66">
        <v>63.2</v>
      </c>
      <c r="H11" s="66">
        <v>63</v>
      </c>
      <c r="I11" s="66">
        <v>543</v>
      </c>
      <c r="J11" s="66">
        <v>84</v>
      </c>
      <c r="K11" s="186">
        <f t="shared" si="0"/>
        <v>64.521605042959834</v>
      </c>
      <c r="L11" s="186">
        <f t="shared" si="1"/>
        <v>3785.6828709934048</v>
      </c>
      <c r="M11" s="66">
        <v>3400</v>
      </c>
      <c r="N11" s="66">
        <v>63.2</v>
      </c>
      <c r="O11" s="66">
        <v>63</v>
      </c>
      <c r="P11" s="66">
        <v>532</v>
      </c>
      <c r="Q11" s="67">
        <v>84</v>
      </c>
      <c r="R11" s="184">
        <f t="shared" si="2"/>
        <v>64.521605042959834</v>
      </c>
      <c r="S11" s="184">
        <f t="shared" si="4"/>
        <v>3785.6828709934048</v>
      </c>
      <c r="T11" s="184">
        <f t="shared" si="5"/>
        <v>3855.626203482891</v>
      </c>
      <c r="U11" s="67">
        <v>3400</v>
      </c>
      <c r="V11" s="171">
        <f>U11*U2</f>
        <v>3462.817551963049</v>
      </c>
      <c r="W11" s="67">
        <v>34.823599999999999</v>
      </c>
      <c r="X11" s="67">
        <v>932</v>
      </c>
      <c r="Y11" s="67">
        <f t="shared" si="6"/>
        <v>0.95339039907460954</v>
      </c>
      <c r="Z11" s="68">
        <f t="shared" si="7"/>
        <v>0.91981248457932396</v>
      </c>
    </row>
    <row r="12" spans="1:26" s="62" customFormat="1" ht="35.25" customHeight="1">
      <c r="A12" s="86">
        <v>39844</v>
      </c>
      <c r="B12" s="66">
        <f t="shared" si="3"/>
        <v>3106</v>
      </c>
      <c r="C12" s="70">
        <v>0.27013888888888887</v>
      </c>
      <c r="D12" s="70">
        <v>0.27708333333333335</v>
      </c>
      <c r="E12" s="69">
        <v>0.65</v>
      </c>
      <c r="F12" s="66">
        <v>12</v>
      </c>
      <c r="G12" s="66">
        <v>74.099999999999994</v>
      </c>
      <c r="H12" s="66">
        <v>74</v>
      </c>
      <c r="I12" s="66">
        <v>613</v>
      </c>
      <c r="J12" s="66">
        <v>89</v>
      </c>
      <c r="K12" s="186">
        <f t="shared" si="0"/>
        <v>75.685085468035751</v>
      </c>
      <c r="L12" s="186">
        <f t="shared" si="1"/>
        <v>5337.2865920765962</v>
      </c>
      <c r="M12" s="66">
        <v>4800</v>
      </c>
      <c r="N12" s="66">
        <v>74.099999999999994</v>
      </c>
      <c r="O12" s="66">
        <v>74</v>
      </c>
      <c r="P12" s="66">
        <v>600</v>
      </c>
      <c r="Q12" s="67">
        <v>89</v>
      </c>
      <c r="R12" s="184">
        <f t="shared" si="2"/>
        <v>75.685085468035751</v>
      </c>
      <c r="S12" s="184">
        <f t="shared" si="4"/>
        <v>5337.2865920765962</v>
      </c>
      <c r="T12" s="184">
        <f t="shared" si="5"/>
        <v>5435.8969679117308</v>
      </c>
      <c r="U12" s="67">
        <v>4800</v>
      </c>
      <c r="V12" s="171">
        <f>U12*U2</f>
        <v>4888.6836027713634</v>
      </c>
      <c r="W12" s="67">
        <v>36.159999999999997</v>
      </c>
      <c r="X12" s="67">
        <v>932</v>
      </c>
      <c r="Y12" s="67">
        <f t="shared" si="6"/>
        <v>0.95596684017736644</v>
      </c>
      <c r="Z12" s="68">
        <f t="shared" si="7"/>
        <v>0.91981248457932396</v>
      </c>
    </row>
    <row r="13" spans="1:26" s="62" customFormat="1" ht="35.25" customHeight="1">
      <c r="A13" s="86">
        <v>39844</v>
      </c>
      <c r="B13" s="66">
        <f t="shared" si="3"/>
        <v>3107</v>
      </c>
      <c r="C13" s="70">
        <v>0.27777777777777779</v>
      </c>
      <c r="D13" s="70">
        <v>0.28402777777777777</v>
      </c>
      <c r="E13" s="69">
        <v>0.85</v>
      </c>
      <c r="F13" s="66">
        <v>12</v>
      </c>
      <c r="G13" s="66">
        <v>82.7</v>
      </c>
      <c r="H13" s="66">
        <v>82.9</v>
      </c>
      <c r="I13" s="66">
        <v>701</v>
      </c>
      <c r="J13" s="66">
        <v>92</v>
      </c>
      <c r="K13" s="186">
        <f t="shared" si="0"/>
        <v>84.619824911739968</v>
      </c>
      <c r="L13" s="186">
        <f t="shared" si="1"/>
        <v>7213.2610304937607</v>
      </c>
      <c r="M13" s="66">
        <v>6500</v>
      </c>
      <c r="N13" s="66">
        <v>82.7</v>
      </c>
      <c r="O13" s="66">
        <v>83</v>
      </c>
      <c r="P13" s="66">
        <v>692</v>
      </c>
      <c r="Q13" s="67">
        <v>93</v>
      </c>
      <c r="R13" s="184">
        <f t="shared" si="2"/>
        <v>84.721899489438073</v>
      </c>
      <c r="S13" s="184">
        <f t="shared" si="4"/>
        <v>7213.2610304937607</v>
      </c>
      <c r="T13" s="184">
        <f t="shared" si="5"/>
        <v>7346.5314421426074</v>
      </c>
      <c r="U13" s="67">
        <v>6500</v>
      </c>
      <c r="V13" s="171">
        <f>U13*U2</f>
        <v>6620.0923787528882</v>
      </c>
      <c r="W13" s="67">
        <v>38.130000000000003</v>
      </c>
      <c r="X13" s="67">
        <v>932</v>
      </c>
      <c r="Y13" s="67">
        <f t="shared" si="6"/>
        <v>0.95976479660690173</v>
      </c>
      <c r="Z13" s="68">
        <f t="shared" si="7"/>
        <v>0.91981248457932396</v>
      </c>
    </row>
    <row r="14" spans="1:26" s="62" customFormat="1" ht="35.25" customHeight="1">
      <c r="A14" s="86">
        <v>39844</v>
      </c>
      <c r="B14" s="66">
        <f t="shared" si="3"/>
        <v>3108</v>
      </c>
      <c r="C14" s="70">
        <v>0.28472222222222221</v>
      </c>
      <c r="D14" s="70">
        <v>0.28541666666666665</v>
      </c>
      <c r="E14" s="69">
        <v>1</v>
      </c>
      <c r="F14" s="66">
        <v>2</v>
      </c>
      <c r="G14" s="66">
        <v>87</v>
      </c>
      <c r="H14" s="66">
        <v>85.5</v>
      </c>
      <c r="I14" s="66">
        <v>713</v>
      </c>
      <c r="J14" s="66">
        <v>94</v>
      </c>
      <c r="K14" s="186">
        <f t="shared" si="0"/>
        <v>87.110310949762194</v>
      </c>
      <c r="L14" s="186">
        <f t="shared" si="1"/>
        <v>7532.0477056817572</v>
      </c>
      <c r="M14" s="66">
        <v>6800</v>
      </c>
      <c r="N14" s="66">
        <v>87</v>
      </c>
      <c r="O14" s="66">
        <v>85.5</v>
      </c>
      <c r="P14" s="66">
        <v>706</v>
      </c>
      <c r="Q14" s="67">
        <v>94</v>
      </c>
      <c r="R14" s="184">
        <f t="shared" si="2"/>
        <v>87.110310949762194</v>
      </c>
      <c r="S14" s="184">
        <f t="shared" si="4"/>
        <v>7532.0477056817572</v>
      </c>
      <c r="T14" s="184">
        <f t="shared" si="5"/>
        <v>7671.2079404287661</v>
      </c>
      <c r="U14" s="67">
        <v>6800</v>
      </c>
      <c r="V14" s="171">
        <f>U14*U2</f>
        <v>6925.6351039260981</v>
      </c>
      <c r="W14" s="67">
        <v>40</v>
      </c>
      <c r="X14" s="67">
        <v>932</v>
      </c>
      <c r="Y14" s="67">
        <f t="shared" si="6"/>
        <v>0.96336996336996328</v>
      </c>
      <c r="Z14" s="68">
        <f t="shared" si="7"/>
        <v>0.91981248457932396</v>
      </c>
    </row>
    <row r="15" spans="1:26" s="62" customFormat="1" ht="35.25" customHeight="1">
      <c r="A15" s="86">
        <v>39844</v>
      </c>
      <c r="B15" s="66">
        <f t="shared" si="3"/>
        <v>3109</v>
      </c>
      <c r="C15" s="70">
        <v>0.28611111111111115</v>
      </c>
      <c r="D15" s="70">
        <v>0.29305555555555557</v>
      </c>
      <c r="E15" s="69">
        <v>7.0000000000000007E-2</v>
      </c>
      <c r="F15" s="66">
        <v>15</v>
      </c>
      <c r="G15" s="66">
        <v>25</v>
      </c>
      <c r="H15" s="66">
        <v>25</v>
      </c>
      <c r="I15" s="66">
        <v>392</v>
      </c>
      <c r="J15" s="66">
        <v>64</v>
      </c>
      <c r="K15" s="186">
        <f t="shared" si="0"/>
        <v>25.435339258891421</v>
      </c>
      <c r="L15" s="186">
        <f t="shared" si="1"/>
        <v>995.49878771092528</v>
      </c>
      <c r="M15" s="66">
        <v>900</v>
      </c>
      <c r="N15" s="66">
        <v>25</v>
      </c>
      <c r="O15" s="71">
        <v>24.8</v>
      </c>
      <c r="P15" s="71">
        <v>408</v>
      </c>
      <c r="Q15" s="72">
        <v>64</v>
      </c>
      <c r="R15" s="184">
        <f t="shared" si="2"/>
        <v>25.231856544820289</v>
      </c>
      <c r="S15" s="184">
        <f t="shared" si="4"/>
        <v>1106.1097641232502</v>
      </c>
      <c r="T15" s="184">
        <f t="shared" si="5"/>
        <v>1126.5459722363821</v>
      </c>
      <c r="U15" s="72">
        <v>1000</v>
      </c>
      <c r="V15" s="171">
        <f>U15*U2</f>
        <v>1018.4757505773674</v>
      </c>
      <c r="W15" s="72">
        <v>41.396299999999997</v>
      </c>
      <c r="X15" s="72">
        <v>932</v>
      </c>
      <c r="Y15" s="67">
        <f t="shared" si="6"/>
        <v>0.96606188548293803</v>
      </c>
      <c r="Z15" s="68">
        <f t="shared" si="7"/>
        <v>0.91981248457932396</v>
      </c>
    </row>
    <row r="16" spans="1:26" s="62" customFormat="1" ht="35.25" customHeight="1">
      <c r="A16" s="74"/>
      <c r="B16" s="66">
        <f t="shared" si="3"/>
        <v>3110</v>
      </c>
      <c r="C16" s="75"/>
      <c r="D16" s="75"/>
      <c r="E16" s="76">
        <v>1</v>
      </c>
      <c r="F16" s="71">
        <v>2</v>
      </c>
      <c r="G16" s="71">
        <v>87</v>
      </c>
      <c r="H16" s="71"/>
      <c r="I16" s="71"/>
      <c r="J16" s="71"/>
      <c r="K16" s="71"/>
      <c r="L16" s="71"/>
      <c r="M16" s="71"/>
      <c r="N16" s="71">
        <v>87</v>
      </c>
      <c r="O16" s="71"/>
      <c r="P16" s="71"/>
      <c r="Q16" s="72"/>
      <c r="R16" s="72"/>
      <c r="S16" s="72"/>
      <c r="T16" s="72"/>
      <c r="U16" s="72"/>
      <c r="V16" s="64"/>
      <c r="W16" s="72"/>
      <c r="X16" s="72"/>
      <c r="Y16" s="72"/>
      <c r="Z16" s="73"/>
    </row>
    <row r="17" spans="1:26" s="62" customFormat="1" ht="35.25" customHeight="1">
      <c r="A17" s="74"/>
      <c r="B17" s="66">
        <f t="shared" si="3"/>
        <v>3111</v>
      </c>
      <c r="C17" s="75"/>
      <c r="D17" s="75"/>
      <c r="E17" s="76">
        <v>0.85</v>
      </c>
      <c r="F17" s="71">
        <v>6</v>
      </c>
      <c r="G17" s="71">
        <v>82.7</v>
      </c>
      <c r="H17" s="71"/>
      <c r="I17" s="71"/>
      <c r="J17" s="71"/>
      <c r="K17" s="71"/>
      <c r="L17" s="71"/>
      <c r="M17" s="71"/>
      <c r="N17" s="66">
        <v>82.7</v>
      </c>
      <c r="O17" s="71"/>
      <c r="P17" s="71"/>
      <c r="Q17" s="72"/>
      <c r="R17" s="72"/>
      <c r="S17" s="72"/>
      <c r="T17" s="72"/>
      <c r="U17" s="72"/>
      <c r="V17" s="64"/>
      <c r="W17" s="72"/>
      <c r="X17" s="72"/>
      <c r="Y17" s="72"/>
      <c r="Z17" s="73"/>
    </row>
    <row r="18" spans="1:26" s="62" customFormat="1" ht="35.25" customHeight="1">
      <c r="A18" s="74"/>
      <c r="B18" s="66">
        <f t="shared" si="3"/>
        <v>3112</v>
      </c>
      <c r="C18" s="75"/>
      <c r="D18" s="75"/>
      <c r="E18" s="76">
        <v>0.65</v>
      </c>
      <c r="F18" s="71">
        <v>6</v>
      </c>
      <c r="G18" s="66">
        <v>74.099999999999994</v>
      </c>
      <c r="H18" s="66"/>
      <c r="I18" s="66"/>
      <c r="J18" s="66"/>
      <c r="K18" s="66"/>
      <c r="L18" s="66"/>
      <c r="M18" s="66"/>
      <c r="N18" s="66">
        <v>74.099999999999994</v>
      </c>
      <c r="O18" s="71"/>
      <c r="P18" s="71"/>
      <c r="Q18" s="72"/>
      <c r="R18" s="72"/>
      <c r="S18" s="72"/>
      <c r="T18" s="72"/>
      <c r="U18" s="72"/>
      <c r="V18" s="64"/>
      <c r="W18" s="72"/>
      <c r="X18" s="72"/>
      <c r="Y18" s="72"/>
      <c r="Z18" s="73"/>
    </row>
    <row r="19" spans="1:26" s="62" customFormat="1" ht="35.25" customHeight="1">
      <c r="A19" s="74"/>
      <c r="B19" s="66">
        <f t="shared" si="3"/>
        <v>3113</v>
      </c>
      <c r="C19" s="75"/>
      <c r="D19" s="75"/>
      <c r="E19" s="76">
        <v>0.45</v>
      </c>
      <c r="F19" s="71">
        <v>6</v>
      </c>
      <c r="G19" s="66">
        <v>63.2</v>
      </c>
      <c r="H19" s="66"/>
      <c r="I19" s="66"/>
      <c r="J19" s="66"/>
      <c r="K19" s="66"/>
      <c r="L19" s="66"/>
      <c r="M19" s="66"/>
      <c r="N19" s="66">
        <v>63.2</v>
      </c>
      <c r="O19" s="71"/>
      <c r="P19" s="71"/>
      <c r="Q19" s="72"/>
      <c r="R19" s="72"/>
      <c r="S19" s="72"/>
      <c r="T19" s="72"/>
      <c r="U19" s="72"/>
      <c r="V19" s="64"/>
      <c r="W19" s="72"/>
      <c r="X19" s="72"/>
      <c r="Y19" s="72"/>
      <c r="Z19" s="73"/>
    </row>
    <row r="20" spans="1:26" s="62" customFormat="1" ht="35.25" customHeight="1">
      <c r="A20" s="74"/>
      <c r="B20" s="66">
        <f t="shared" si="3"/>
        <v>3114</v>
      </c>
      <c r="C20" s="75"/>
      <c r="D20" s="75"/>
      <c r="E20" s="76">
        <v>0.3</v>
      </c>
      <c r="F20" s="71">
        <v>6</v>
      </c>
      <c r="G20" s="66">
        <v>52.5</v>
      </c>
      <c r="H20" s="66"/>
      <c r="I20" s="66"/>
      <c r="J20" s="66"/>
      <c r="K20" s="66"/>
      <c r="L20" s="66"/>
      <c r="M20" s="66"/>
      <c r="N20" s="66">
        <v>52.5</v>
      </c>
      <c r="O20" s="71"/>
      <c r="P20" s="71"/>
      <c r="Q20" s="72"/>
      <c r="R20" s="72"/>
      <c r="S20" s="72"/>
      <c r="T20" s="72"/>
      <c r="U20" s="72"/>
      <c r="V20" s="64"/>
      <c r="W20" s="72"/>
      <c r="X20" s="72"/>
      <c r="Y20" s="72"/>
      <c r="Z20" s="73"/>
    </row>
    <row r="21" spans="1:26" s="62" customFormat="1" ht="35.25" customHeight="1">
      <c r="A21" s="74"/>
      <c r="B21" s="66">
        <f t="shared" si="3"/>
        <v>3115</v>
      </c>
      <c r="C21" s="75"/>
      <c r="D21" s="75"/>
      <c r="E21" s="76">
        <v>0.15</v>
      </c>
      <c r="F21" s="71">
        <v>2</v>
      </c>
      <c r="G21" s="66">
        <v>37</v>
      </c>
      <c r="H21" s="66"/>
      <c r="I21" s="66"/>
      <c r="J21" s="66"/>
      <c r="K21" s="66"/>
      <c r="L21" s="66"/>
      <c r="M21" s="66"/>
      <c r="N21" s="66">
        <v>37</v>
      </c>
      <c r="O21" s="71"/>
      <c r="P21" s="71"/>
      <c r="Q21" s="72"/>
      <c r="R21" s="72"/>
      <c r="S21" s="72"/>
      <c r="T21" s="72"/>
      <c r="U21" s="72"/>
      <c r="V21" s="64"/>
      <c r="W21" s="72"/>
      <c r="X21" s="72"/>
      <c r="Y21" s="72"/>
      <c r="Z21" s="73"/>
    </row>
    <row r="22" spans="1:26" s="62" customFormat="1" ht="35.25" customHeight="1">
      <c r="A22" s="74"/>
      <c r="B22" s="66">
        <f t="shared" si="3"/>
        <v>3116</v>
      </c>
      <c r="C22" s="75"/>
      <c r="D22" s="75"/>
      <c r="E22" s="76">
        <v>7.0000000000000007E-2</v>
      </c>
      <c r="F22" s="71">
        <v>6</v>
      </c>
      <c r="G22" s="66">
        <v>25</v>
      </c>
      <c r="H22" s="66"/>
      <c r="I22" s="66"/>
      <c r="J22" s="66"/>
      <c r="K22" s="66"/>
      <c r="L22" s="66"/>
      <c r="M22" s="66"/>
      <c r="N22" s="66">
        <v>25</v>
      </c>
      <c r="O22" s="71"/>
      <c r="P22" s="71"/>
      <c r="Q22" s="72"/>
      <c r="R22" s="72"/>
      <c r="S22" s="72"/>
      <c r="T22" s="72"/>
      <c r="U22" s="72"/>
      <c r="V22" s="64"/>
      <c r="W22" s="72"/>
      <c r="X22" s="72"/>
      <c r="Y22" s="72"/>
      <c r="Z22" s="73"/>
    </row>
    <row r="23" spans="1:26" s="62" customFormat="1" ht="35.25" customHeight="1">
      <c r="A23" s="74"/>
      <c r="B23" s="66">
        <f t="shared" si="3"/>
        <v>3117</v>
      </c>
      <c r="C23" s="75"/>
      <c r="D23" s="75"/>
      <c r="E23" s="76">
        <v>0.04</v>
      </c>
      <c r="F23" s="71">
        <v>15</v>
      </c>
      <c r="G23" s="71">
        <v>21</v>
      </c>
      <c r="H23" s="71"/>
      <c r="I23" s="71"/>
      <c r="J23" s="71"/>
      <c r="K23" s="71"/>
      <c r="L23" s="71"/>
      <c r="M23" s="71"/>
      <c r="N23" s="71">
        <v>21</v>
      </c>
      <c r="O23" s="71"/>
      <c r="P23" s="71"/>
      <c r="Q23" s="72"/>
      <c r="R23" s="72"/>
      <c r="S23" s="72"/>
      <c r="T23" s="72"/>
      <c r="U23" s="72"/>
      <c r="V23" s="64"/>
      <c r="W23" s="72"/>
      <c r="X23" s="72"/>
      <c r="Y23" s="72"/>
      <c r="Z23" s="73"/>
    </row>
    <row r="24" spans="1:26" s="62" customFormat="1" ht="35.25" customHeight="1" thickBot="1">
      <c r="A24" s="77"/>
      <c r="B24" s="78"/>
      <c r="C24" s="78"/>
      <c r="D24" s="79"/>
      <c r="E24" s="80" t="s">
        <v>15</v>
      </c>
      <c r="F24" s="52">
        <v>5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81"/>
      <c r="R24" s="81"/>
      <c r="S24" s="81"/>
      <c r="T24" s="81"/>
      <c r="U24" s="81"/>
      <c r="V24" s="78"/>
      <c r="W24" s="81"/>
      <c r="X24" s="81"/>
      <c r="Y24" s="81"/>
      <c r="Z24" s="55"/>
    </row>
    <row r="25" spans="1:26">
      <c r="E25" s="82"/>
      <c r="F25" s="83"/>
    </row>
    <row r="26" spans="1:26" ht="21">
      <c r="E26" s="84" t="s">
        <v>16</v>
      </c>
      <c r="F26" s="85">
        <f>SUM(F6:F24)</f>
        <v>150</v>
      </c>
    </row>
    <row r="28" spans="1:26">
      <c r="B28" s="45" t="s">
        <v>29</v>
      </c>
      <c r="C28" s="45" t="s">
        <v>32</v>
      </c>
    </row>
  </sheetData>
  <mergeCells count="3">
    <mergeCell ref="G3:M3"/>
    <mergeCell ref="W3:Z3"/>
    <mergeCell ref="N3:U3"/>
  </mergeCells>
  <phoneticPr fontId="1" type="noConversion"/>
  <pageMargins left="0.33" right="0.21" top="0.64" bottom="0.56000000000000005" header="0.5" footer="0.5"/>
  <pageSetup scale="55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topLeftCell="M1" zoomScale="60" zoomScaleNormal="100" workbookViewId="0">
      <selection activeCell="AA8" sqref="AA8"/>
    </sheetView>
  </sheetViews>
  <sheetFormatPr defaultColWidth="12.5546875" defaultRowHeight="20.399999999999999"/>
  <cols>
    <col min="1" max="1" width="15.6640625" style="45" customWidth="1"/>
    <col min="2" max="2" width="16.5546875" style="45" bestFit="1" customWidth="1"/>
    <col min="3" max="3" width="19" style="45" customWidth="1"/>
    <col min="4" max="4" width="18.88671875" style="45" customWidth="1"/>
    <col min="5" max="5" width="23.33203125" style="45" bestFit="1" customWidth="1"/>
    <col min="6" max="6" width="15.5546875" style="45" bestFit="1" customWidth="1"/>
    <col min="7" max="7" width="12.5546875" style="45" customWidth="1"/>
    <col min="8" max="8" width="15.5546875" style="45" bestFit="1" customWidth="1"/>
    <col min="9" max="12" width="12.5546875" style="45" customWidth="1"/>
    <col min="13" max="13" width="15.5546875" style="45" bestFit="1" customWidth="1"/>
    <col min="14" max="14" width="12.5546875" style="45" customWidth="1"/>
    <col min="15" max="15" width="15.5546875" style="45" bestFit="1" customWidth="1"/>
    <col min="16" max="20" width="12.5546875" style="45" customWidth="1"/>
    <col min="21" max="21" width="18.33203125" style="45" customWidth="1"/>
    <col min="22" max="22" width="16.6640625" style="45" customWidth="1"/>
    <col min="23" max="25" width="12.5546875" style="45" customWidth="1"/>
    <col min="26" max="26" width="15.5546875" style="45" bestFit="1" customWidth="1"/>
    <col min="28" max="16384" width="12.5546875" style="45"/>
  </cols>
  <sheetData>
    <row r="1" spans="1:26" ht="21">
      <c r="A1" s="44" t="s">
        <v>25</v>
      </c>
    </row>
    <row r="2" spans="1:26" ht="21" thickBot="1">
      <c r="A2" s="45" t="s">
        <v>75</v>
      </c>
      <c r="C2" s="45">
        <v>0.78920000000000001</v>
      </c>
      <c r="E2" s="45" t="s">
        <v>76</v>
      </c>
      <c r="G2" s="45">
        <f>C2/0.8156</f>
        <v>0.96763119176066703</v>
      </c>
      <c r="N2" s="45" t="s">
        <v>101</v>
      </c>
      <c r="P2" s="45">
        <v>43.8</v>
      </c>
      <c r="R2" s="45" t="s">
        <v>102</v>
      </c>
      <c r="U2" s="45">
        <f>P2/43.3</f>
        <v>1.0115473441108545</v>
      </c>
    </row>
    <row r="3" spans="1:26" ht="42">
      <c r="A3" s="46" t="s">
        <v>0</v>
      </c>
      <c r="B3" s="47" t="s">
        <v>1</v>
      </c>
      <c r="C3" s="35" t="s">
        <v>2</v>
      </c>
      <c r="D3" s="35" t="s">
        <v>3</v>
      </c>
      <c r="E3" s="48" t="s">
        <v>4</v>
      </c>
      <c r="F3" s="49" t="s">
        <v>5</v>
      </c>
      <c r="G3" s="217" t="s">
        <v>6</v>
      </c>
      <c r="H3" s="217"/>
      <c r="I3" s="217"/>
      <c r="J3" s="217"/>
      <c r="K3" s="217"/>
      <c r="L3" s="217"/>
      <c r="M3" s="217"/>
      <c r="N3" s="218" t="s">
        <v>7</v>
      </c>
      <c r="O3" s="219"/>
      <c r="P3" s="219"/>
      <c r="Q3" s="219"/>
      <c r="R3" s="219"/>
      <c r="S3" s="219"/>
      <c r="T3" s="219"/>
      <c r="U3" s="219"/>
      <c r="V3" s="180"/>
      <c r="W3" s="218" t="s">
        <v>89</v>
      </c>
      <c r="X3" s="219"/>
      <c r="Y3" s="219"/>
      <c r="Z3" s="221"/>
    </row>
    <row r="4" spans="1:26" ht="84.6" thickBot="1">
      <c r="A4" s="50"/>
      <c r="B4" s="51"/>
      <c r="C4" s="52" t="s">
        <v>8</v>
      </c>
      <c r="D4" s="52" t="s">
        <v>8</v>
      </c>
      <c r="E4" s="53"/>
      <c r="F4" s="54" t="s">
        <v>9</v>
      </c>
      <c r="G4" s="52" t="s">
        <v>10</v>
      </c>
      <c r="H4" s="52" t="s">
        <v>19</v>
      </c>
      <c r="I4" s="52" t="s">
        <v>11</v>
      </c>
      <c r="J4" s="52" t="s">
        <v>12</v>
      </c>
      <c r="K4" s="182" t="s">
        <v>87</v>
      </c>
      <c r="L4" s="182" t="s">
        <v>82</v>
      </c>
      <c r="M4" s="52" t="s">
        <v>13</v>
      </c>
      <c r="N4" s="52" t="s">
        <v>10</v>
      </c>
      <c r="O4" s="52" t="s">
        <v>19</v>
      </c>
      <c r="P4" s="52" t="s">
        <v>11</v>
      </c>
      <c r="Q4" s="52" t="s">
        <v>12</v>
      </c>
      <c r="R4" s="182" t="s">
        <v>87</v>
      </c>
      <c r="S4" s="182" t="s">
        <v>82</v>
      </c>
      <c r="T4" s="204" t="s">
        <v>105</v>
      </c>
      <c r="U4" s="81" t="s">
        <v>13</v>
      </c>
      <c r="V4" s="181" t="s">
        <v>104</v>
      </c>
      <c r="W4" s="170" t="s">
        <v>83</v>
      </c>
      <c r="X4" s="170" t="s">
        <v>84</v>
      </c>
      <c r="Y4" s="170" t="s">
        <v>85</v>
      </c>
      <c r="Z4" s="55" t="s">
        <v>86</v>
      </c>
    </row>
    <row r="5" spans="1:26" s="62" customFormat="1" ht="35.25" customHeight="1">
      <c r="A5" s="56"/>
      <c r="B5" s="57"/>
      <c r="C5" s="57"/>
      <c r="D5" s="57"/>
      <c r="E5" s="58"/>
      <c r="F5" s="59"/>
      <c r="G5" s="59"/>
      <c r="H5" s="59"/>
      <c r="I5" s="59"/>
      <c r="J5" s="59"/>
      <c r="K5" s="185"/>
      <c r="L5" s="185"/>
      <c r="M5" s="59"/>
      <c r="N5" s="59"/>
      <c r="O5" s="59"/>
      <c r="P5" s="59"/>
      <c r="Q5" s="60"/>
      <c r="R5" s="183"/>
      <c r="S5" s="183"/>
      <c r="T5" s="183"/>
      <c r="U5" s="60"/>
      <c r="V5" s="189"/>
      <c r="W5" s="60"/>
      <c r="X5" s="60"/>
      <c r="Y5" s="60"/>
      <c r="Z5" s="61"/>
    </row>
    <row r="6" spans="1:26" s="62" customFormat="1" ht="35.25" customHeight="1">
      <c r="A6" s="63"/>
      <c r="B6" s="64"/>
      <c r="C6" s="70">
        <v>0.3520833333333333</v>
      </c>
      <c r="D6" s="64"/>
      <c r="E6" s="65" t="s">
        <v>14</v>
      </c>
      <c r="F6" s="66">
        <v>5</v>
      </c>
      <c r="G6" s="66"/>
      <c r="H6" s="66"/>
      <c r="I6" s="66"/>
      <c r="J6" s="66"/>
      <c r="K6" s="186"/>
      <c r="L6" s="186"/>
      <c r="M6" s="66"/>
      <c r="N6" s="66"/>
      <c r="O6" s="66"/>
      <c r="P6" s="66"/>
      <c r="Q6" s="67"/>
      <c r="R6" s="184"/>
      <c r="S6" s="184"/>
      <c r="T6" s="184"/>
      <c r="U6" s="67"/>
      <c r="V6" s="64"/>
      <c r="W6" s="67"/>
      <c r="X6" s="67"/>
      <c r="Y6" s="67"/>
      <c r="Z6" s="68"/>
    </row>
    <row r="7" spans="1:26" s="62" customFormat="1" ht="35.25" customHeight="1">
      <c r="A7" s="63"/>
      <c r="B7" s="64"/>
      <c r="C7" s="70">
        <v>0.35625000000000001</v>
      </c>
      <c r="D7" s="70">
        <v>0.36249999999999999</v>
      </c>
      <c r="E7" s="87">
        <v>0.3</v>
      </c>
      <c r="F7" s="66">
        <v>10</v>
      </c>
      <c r="G7" s="66">
        <v>52.5</v>
      </c>
      <c r="H7" s="66">
        <v>53</v>
      </c>
      <c r="I7" s="66">
        <v>502</v>
      </c>
      <c r="J7" s="66"/>
      <c r="K7" s="186"/>
      <c r="L7" s="186"/>
      <c r="M7" s="66"/>
      <c r="N7" s="66">
        <v>52.5</v>
      </c>
      <c r="O7" s="66">
        <v>52.5</v>
      </c>
      <c r="P7" s="66">
        <v>488</v>
      </c>
      <c r="Q7" s="67"/>
      <c r="R7" s="184"/>
      <c r="S7" s="184"/>
      <c r="T7" s="184"/>
      <c r="U7" s="67"/>
      <c r="V7" s="64"/>
      <c r="W7" s="67">
        <v>51.325000000000003</v>
      </c>
      <c r="X7" s="67">
        <v>933</v>
      </c>
      <c r="Y7" s="67">
        <f>(W7+459.7)/(59+459.7)</f>
        <v>0.98520339309812976</v>
      </c>
      <c r="Z7" s="68">
        <f>X7/1013.25</f>
        <v>0.92079940784603997</v>
      </c>
    </row>
    <row r="8" spans="1:26" s="62" customFormat="1" ht="35.25" customHeight="1">
      <c r="A8" s="86">
        <v>39844</v>
      </c>
      <c r="B8" s="66">
        <v>3118</v>
      </c>
      <c r="C8" s="70">
        <v>0.36249999999999999</v>
      </c>
      <c r="D8" s="70">
        <v>0.36944444444444446</v>
      </c>
      <c r="E8" s="69">
        <v>0.04</v>
      </c>
      <c r="F8" s="66">
        <v>12</v>
      </c>
      <c r="G8" s="66">
        <v>21</v>
      </c>
      <c r="H8" s="66">
        <v>21</v>
      </c>
      <c r="I8" s="66">
        <v>439</v>
      </c>
      <c r="J8" s="66">
        <v>58</v>
      </c>
      <c r="K8" s="186">
        <f t="shared" ref="K8:K24" si="0">H8/Y8^0.5</f>
        <v>21.148712664249331</v>
      </c>
      <c r="L8" s="186">
        <f t="shared" ref="L8:L24" si="1">M8/Z8/Y8^0.5</f>
        <v>874.9628176206046</v>
      </c>
      <c r="M8" s="66">
        <v>800</v>
      </c>
      <c r="N8" s="66">
        <v>21</v>
      </c>
      <c r="O8" s="66">
        <v>21</v>
      </c>
      <c r="P8" s="66">
        <v>467</v>
      </c>
      <c r="Q8" s="67">
        <v>58</v>
      </c>
      <c r="R8" s="184">
        <f t="shared" ref="R8:R24" si="2">O8/Y8^0.5</f>
        <v>21.148712664249331</v>
      </c>
      <c r="S8" s="184">
        <f>U8/Z8/Y8^0.5</f>
        <v>1093.7035220257558</v>
      </c>
      <c r="T8" s="184">
        <f>V8/Z8/Y8^0.5</f>
        <v>1106.3328929498407</v>
      </c>
      <c r="U8" s="67">
        <v>1000</v>
      </c>
      <c r="V8" s="171">
        <f>U8*U2</f>
        <v>1011.5473441108544</v>
      </c>
      <c r="W8" s="67">
        <v>51.730899999999998</v>
      </c>
      <c r="X8" s="67">
        <v>933</v>
      </c>
      <c r="Y8" s="67">
        <f>(W8+459.7)/(59+459.7)</f>
        <v>0.98598592635434734</v>
      </c>
      <c r="Z8" s="68">
        <f t="shared" ref="Z8:Z24" si="3">X8/1013.25</f>
        <v>0.92079940784603997</v>
      </c>
    </row>
    <row r="9" spans="1:26" s="62" customFormat="1" ht="35.25" customHeight="1">
      <c r="A9" s="86">
        <v>39844</v>
      </c>
      <c r="B9" s="66">
        <f t="shared" ref="B9:B24" si="4">B8+1</f>
        <v>3119</v>
      </c>
      <c r="C9" s="70">
        <v>0.36944444444444446</v>
      </c>
      <c r="D9" s="70">
        <v>0.3756944444444445</v>
      </c>
      <c r="E9" s="69">
        <v>7.0000000000000007E-2</v>
      </c>
      <c r="F9" s="66">
        <v>12</v>
      </c>
      <c r="G9" s="66">
        <v>25</v>
      </c>
      <c r="H9" s="66">
        <v>25</v>
      </c>
      <c r="I9" s="66">
        <v>428</v>
      </c>
      <c r="J9" s="66">
        <v>64</v>
      </c>
      <c r="K9" s="186">
        <f t="shared" si="0"/>
        <v>25.156754158627088</v>
      </c>
      <c r="L9" s="186">
        <f t="shared" si="1"/>
        <v>1092.8223430323214</v>
      </c>
      <c r="M9" s="66">
        <v>1000</v>
      </c>
      <c r="N9" s="66">
        <v>25</v>
      </c>
      <c r="O9" s="66">
        <v>25</v>
      </c>
      <c r="P9" s="66">
        <v>443</v>
      </c>
      <c r="Q9" s="67">
        <v>64</v>
      </c>
      <c r="R9" s="184">
        <f t="shared" si="2"/>
        <v>25.156754158627088</v>
      </c>
      <c r="S9" s="184">
        <f t="shared" ref="S9:S24" si="5">U9/Z9/Y9^0.5</f>
        <v>1202.1045773355536</v>
      </c>
      <c r="T9" s="184">
        <f t="shared" ref="T9:T24" si="6">V9/Z9/Y9^0.5</f>
        <v>1215.9856925472805</v>
      </c>
      <c r="U9" s="67">
        <v>1100</v>
      </c>
      <c r="V9" s="171">
        <f>U9*U2</f>
        <v>1112.7020785219399</v>
      </c>
      <c r="W9" s="67">
        <v>52.555999999999997</v>
      </c>
      <c r="X9" s="67">
        <v>933</v>
      </c>
      <c r="Y9" s="67">
        <f t="shared" ref="Y9:Y24" si="7">(W9+459.7)/(59+459.7)</f>
        <v>0.98757663389242323</v>
      </c>
      <c r="Z9" s="68">
        <f t="shared" si="3"/>
        <v>0.92079940784603997</v>
      </c>
    </row>
    <row r="10" spans="1:26" s="62" customFormat="1" ht="35.25" customHeight="1">
      <c r="A10" s="86">
        <v>39844</v>
      </c>
      <c r="B10" s="66">
        <f t="shared" si="4"/>
        <v>3120</v>
      </c>
      <c r="C10" s="70">
        <v>0.37638888888888888</v>
      </c>
      <c r="D10" s="70">
        <v>0.37847222222222227</v>
      </c>
      <c r="E10" s="69">
        <v>0.15</v>
      </c>
      <c r="F10" s="66">
        <v>2</v>
      </c>
      <c r="G10" s="66">
        <v>37</v>
      </c>
      <c r="H10" s="66">
        <v>37</v>
      </c>
      <c r="I10" s="66">
        <v>439</v>
      </c>
      <c r="J10" s="66">
        <v>76</v>
      </c>
      <c r="K10" s="186">
        <f t="shared" si="0"/>
        <v>37.206800959307152</v>
      </c>
      <c r="L10" s="186">
        <f t="shared" si="1"/>
        <v>1638.1242318596492</v>
      </c>
      <c r="M10" s="66">
        <v>1500</v>
      </c>
      <c r="N10" s="66">
        <v>37</v>
      </c>
      <c r="O10" s="66">
        <v>37</v>
      </c>
      <c r="P10" s="66">
        <v>436</v>
      </c>
      <c r="Q10" s="67">
        <v>76</v>
      </c>
      <c r="R10" s="184">
        <f t="shared" si="2"/>
        <v>37.206800959307152</v>
      </c>
      <c r="S10" s="184">
        <f t="shared" si="5"/>
        <v>1747.3325139836259</v>
      </c>
      <c r="T10" s="184">
        <f t="shared" si="6"/>
        <v>1767.5095637986792</v>
      </c>
      <c r="U10" s="67">
        <v>1600</v>
      </c>
      <c r="V10" s="171">
        <f>U10*U2</f>
        <v>1618.4757505773671</v>
      </c>
      <c r="W10" s="67">
        <v>53.25</v>
      </c>
      <c r="X10" s="67">
        <v>933</v>
      </c>
      <c r="Y10" s="67">
        <f t="shared" si="7"/>
        <v>0.98891459417775207</v>
      </c>
      <c r="Z10" s="68">
        <f t="shared" si="3"/>
        <v>0.92079940784603997</v>
      </c>
    </row>
    <row r="11" spans="1:26" s="62" customFormat="1" ht="35.25" customHeight="1">
      <c r="A11" s="86">
        <v>39844</v>
      </c>
      <c r="B11" s="66">
        <f t="shared" si="4"/>
        <v>3121</v>
      </c>
      <c r="C11" s="70">
        <v>0.37916666666666665</v>
      </c>
      <c r="D11" s="70">
        <v>0.38472222222222219</v>
      </c>
      <c r="E11" s="69">
        <v>0.3</v>
      </c>
      <c r="F11" s="66">
        <v>12</v>
      </c>
      <c r="G11" s="66">
        <v>52.5</v>
      </c>
      <c r="H11" s="66">
        <v>52.5</v>
      </c>
      <c r="I11" s="66">
        <v>501</v>
      </c>
      <c r="J11" s="66">
        <v>82</v>
      </c>
      <c r="K11" s="186">
        <f t="shared" si="0"/>
        <v>52.762815660439628</v>
      </c>
      <c r="L11" s="186">
        <f t="shared" si="1"/>
        <v>2728.6236394600342</v>
      </c>
      <c r="M11" s="66">
        <v>2500</v>
      </c>
      <c r="N11" s="66">
        <v>52.5</v>
      </c>
      <c r="O11" s="66">
        <v>52.5</v>
      </c>
      <c r="P11" s="66">
        <v>489</v>
      </c>
      <c r="Q11" s="67">
        <v>82</v>
      </c>
      <c r="R11" s="184">
        <f t="shared" si="2"/>
        <v>52.762815660439628</v>
      </c>
      <c r="S11" s="184">
        <f t="shared" si="5"/>
        <v>2837.7685850384355</v>
      </c>
      <c r="T11" s="184">
        <f t="shared" si="6"/>
        <v>2870.5372753968472</v>
      </c>
      <c r="U11" s="67">
        <v>2600</v>
      </c>
      <c r="V11" s="171">
        <f>U11*U2</f>
        <v>2630.0230946882216</v>
      </c>
      <c r="W11" s="67">
        <v>53.845500000000001</v>
      </c>
      <c r="X11" s="67">
        <v>933</v>
      </c>
      <c r="Y11" s="67">
        <f t="shared" si="7"/>
        <v>0.99006265664160387</v>
      </c>
      <c r="Z11" s="68">
        <f t="shared" si="3"/>
        <v>0.92079940784603997</v>
      </c>
    </row>
    <row r="12" spans="1:26" s="62" customFormat="1" ht="35.25" customHeight="1">
      <c r="A12" s="86">
        <v>39844</v>
      </c>
      <c r="B12" s="66">
        <f t="shared" si="4"/>
        <v>3122</v>
      </c>
      <c r="C12" s="70">
        <v>0.38541666666666669</v>
      </c>
      <c r="D12" s="70">
        <v>0.39097222222222222</v>
      </c>
      <c r="E12" s="69">
        <v>0.45</v>
      </c>
      <c r="F12" s="66">
        <v>12</v>
      </c>
      <c r="G12" s="66">
        <v>63.2</v>
      </c>
      <c r="H12" s="66">
        <v>63.5</v>
      </c>
      <c r="I12" s="66">
        <v>556</v>
      </c>
      <c r="J12" s="66">
        <v>86</v>
      </c>
      <c r="K12" s="186">
        <f t="shared" si="0"/>
        <v>63.772571845573431</v>
      </c>
      <c r="L12" s="186">
        <f t="shared" si="1"/>
        <v>3708.2934338741802</v>
      </c>
      <c r="M12" s="66">
        <v>3400</v>
      </c>
      <c r="N12" s="66">
        <v>63.2</v>
      </c>
      <c r="O12" s="66">
        <v>63</v>
      </c>
      <c r="P12" s="66">
        <v>539</v>
      </c>
      <c r="Q12" s="67">
        <v>86</v>
      </c>
      <c r="R12" s="184">
        <f t="shared" si="2"/>
        <v>63.270425610568914</v>
      </c>
      <c r="S12" s="184">
        <f t="shared" si="5"/>
        <v>3708.2934338741802</v>
      </c>
      <c r="T12" s="184">
        <f t="shared" si="6"/>
        <v>3751.1143742191471</v>
      </c>
      <c r="U12" s="67">
        <v>3400</v>
      </c>
      <c r="V12" s="171">
        <f>U12*U2</f>
        <v>3439.260969976905</v>
      </c>
      <c r="W12" s="67">
        <v>54.575499999999998</v>
      </c>
      <c r="X12" s="67">
        <v>933</v>
      </c>
      <c r="Y12" s="67">
        <f t="shared" si="7"/>
        <v>0.99147002120686312</v>
      </c>
      <c r="Z12" s="68">
        <f t="shared" si="3"/>
        <v>0.92079940784603997</v>
      </c>
    </row>
    <row r="13" spans="1:26" s="62" customFormat="1" ht="35.25" customHeight="1">
      <c r="A13" s="86">
        <v>39844</v>
      </c>
      <c r="B13" s="66">
        <f t="shared" si="4"/>
        <v>3123</v>
      </c>
      <c r="C13" s="70">
        <v>0.39166666666666666</v>
      </c>
      <c r="D13" s="70">
        <v>0.3972222222222222</v>
      </c>
      <c r="E13" s="69">
        <v>0.65</v>
      </c>
      <c r="F13" s="66">
        <v>12</v>
      </c>
      <c r="G13" s="66">
        <v>74.099999999999994</v>
      </c>
      <c r="H13" s="66">
        <v>74</v>
      </c>
      <c r="I13" s="66">
        <v>627</v>
      </c>
      <c r="J13" s="66">
        <v>90</v>
      </c>
      <c r="K13" s="186">
        <f t="shared" si="0"/>
        <v>74.299744534135129</v>
      </c>
      <c r="L13" s="186">
        <f t="shared" si="1"/>
        <v>5233.9769635326265</v>
      </c>
      <c r="M13" s="66">
        <v>4800</v>
      </c>
      <c r="N13" s="66">
        <v>74.099999999999994</v>
      </c>
      <c r="O13" s="66">
        <v>74.5</v>
      </c>
      <c r="P13" s="66">
        <v>620</v>
      </c>
      <c r="Q13" s="67">
        <v>90</v>
      </c>
      <c r="R13" s="184">
        <f t="shared" si="2"/>
        <v>74.801769835041455</v>
      </c>
      <c r="S13" s="184">
        <f t="shared" si="5"/>
        <v>5233.9769635326265</v>
      </c>
      <c r="T13" s="184">
        <f t="shared" si="6"/>
        <v>5294.4154965988228</v>
      </c>
      <c r="U13" s="67">
        <v>4800</v>
      </c>
      <c r="V13" s="171">
        <f>U13*U2</f>
        <v>4855.4272517321015</v>
      </c>
      <c r="W13" s="67">
        <v>54.823300000000003</v>
      </c>
      <c r="X13" s="67">
        <v>933</v>
      </c>
      <c r="Y13" s="67">
        <f t="shared" si="7"/>
        <v>0.99194775400038537</v>
      </c>
      <c r="Z13" s="68">
        <f t="shared" si="3"/>
        <v>0.92079940784603997</v>
      </c>
    </row>
    <row r="14" spans="1:26" s="62" customFormat="1" ht="35.25" customHeight="1">
      <c r="A14" s="86">
        <v>39844</v>
      </c>
      <c r="B14" s="66">
        <f t="shared" si="4"/>
        <v>3124</v>
      </c>
      <c r="C14" s="70">
        <v>0.3979166666666667</v>
      </c>
      <c r="D14" s="70">
        <v>0.4055555555555555</v>
      </c>
      <c r="E14" s="69">
        <v>0.85</v>
      </c>
      <c r="F14" s="66">
        <v>12</v>
      </c>
      <c r="G14" s="66">
        <v>82.7</v>
      </c>
      <c r="H14" s="66">
        <v>82.7</v>
      </c>
      <c r="I14" s="66">
        <v>707</v>
      </c>
      <c r="J14" s="66">
        <v>94</v>
      </c>
      <c r="K14" s="186">
        <f t="shared" si="0"/>
        <v>82.999366406738744</v>
      </c>
      <c r="L14" s="186">
        <f t="shared" si="1"/>
        <v>6975.6424229212034</v>
      </c>
      <c r="M14" s="66">
        <v>6400</v>
      </c>
      <c r="N14" s="66">
        <v>82.7</v>
      </c>
      <c r="O14" s="66">
        <v>82.7</v>
      </c>
      <c r="P14" s="66">
        <v>702</v>
      </c>
      <c r="Q14" s="67">
        <v>94</v>
      </c>
      <c r="R14" s="184">
        <f t="shared" si="2"/>
        <v>82.999366406738744</v>
      </c>
      <c r="S14" s="184">
        <f t="shared" si="5"/>
        <v>6975.6424229212034</v>
      </c>
      <c r="T14" s="184">
        <f t="shared" si="6"/>
        <v>7056.1925663729489</v>
      </c>
      <c r="U14" s="67">
        <v>6400</v>
      </c>
      <c r="V14" s="171">
        <f>U14*U2</f>
        <v>6473.9030023094683</v>
      </c>
      <c r="W14" s="67">
        <v>55.265000000000001</v>
      </c>
      <c r="X14" s="67">
        <v>933</v>
      </c>
      <c r="Y14" s="67">
        <f t="shared" si="7"/>
        <v>0.99279930595720067</v>
      </c>
      <c r="Z14" s="68">
        <f t="shared" si="3"/>
        <v>0.92079940784603997</v>
      </c>
    </row>
    <row r="15" spans="1:26" s="62" customFormat="1" ht="35.25" customHeight="1">
      <c r="A15" s="86">
        <v>39844</v>
      </c>
      <c r="B15" s="66">
        <f t="shared" si="4"/>
        <v>3125</v>
      </c>
      <c r="C15" s="70">
        <v>0.4055555555555555</v>
      </c>
      <c r="D15" s="70">
        <v>0.4069444444444445</v>
      </c>
      <c r="E15" s="69">
        <v>1</v>
      </c>
      <c r="F15" s="66">
        <v>2</v>
      </c>
      <c r="G15" s="66">
        <v>87</v>
      </c>
      <c r="H15" s="66">
        <v>87.5</v>
      </c>
      <c r="I15" s="66">
        <v>752</v>
      </c>
      <c r="J15" s="66">
        <v>96</v>
      </c>
      <c r="K15" s="186">
        <f t="shared" si="0"/>
        <v>87.747052849899418</v>
      </c>
      <c r="L15" s="186">
        <f t="shared" si="1"/>
        <v>8059.1859086962286</v>
      </c>
      <c r="M15" s="66">
        <v>7400</v>
      </c>
      <c r="N15" s="66">
        <v>87</v>
      </c>
      <c r="O15" s="66">
        <v>87.5</v>
      </c>
      <c r="P15" s="66">
        <v>747</v>
      </c>
      <c r="Q15" s="67">
        <v>96</v>
      </c>
      <c r="R15" s="184">
        <f t="shared" si="2"/>
        <v>87.747052849899418</v>
      </c>
      <c r="S15" s="184">
        <f t="shared" si="5"/>
        <v>8059.1859086962286</v>
      </c>
      <c r="T15" s="184">
        <f t="shared" si="6"/>
        <v>8152.2481016372922</v>
      </c>
      <c r="U15" s="67">
        <v>7400</v>
      </c>
      <c r="V15" s="171">
        <f>U15*U2</f>
        <v>7485.4503464203226</v>
      </c>
      <c r="W15" s="67">
        <v>56.083300000000001</v>
      </c>
      <c r="X15" s="67">
        <v>933</v>
      </c>
      <c r="Y15" s="67">
        <f t="shared" si="7"/>
        <v>0.99437690379795618</v>
      </c>
      <c r="Z15" s="68">
        <f t="shared" si="3"/>
        <v>0.92079940784603997</v>
      </c>
    </row>
    <row r="16" spans="1:26" s="62" customFormat="1" ht="35.25" customHeight="1">
      <c r="A16" s="86">
        <v>39844</v>
      </c>
      <c r="B16" s="66">
        <f t="shared" si="4"/>
        <v>3126</v>
      </c>
      <c r="C16" s="70">
        <v>0.40763888888888888</v>
      </c>
      <c r="D16" s="70">
        <v>0.41597222222222219</v>
      </c>
      <c r="E16" s="69">
        <v>7.0000000000000007E-2</v>
      </c>
      <c r="F16" s="66">
        <v>15</v>
      </c>
      <c r="G16" s="66">
        <v>25</v>
      </c>
      <c r="H16" s="66">
        <v>25</v>
      </c>
      <c r="I16" s="66">
        <v>420</v>
      </c>
      <c r="J16" s="66">
        <v>65</v>
      </c>
      <c r="K16" s="186">
        <f t="shared" si="0"/>
        <v>25.040158246956207</v>
      </c>
      <c r="L16" s="186">
        <f t="shared" si="1"/>
        <v>870.20588531544274</v>
      </c>
      <c r="M16" s="66">
        <v>800</v>
      </c>
      <c r="N16" s="66">
        <v>25</v>
      </c>
      <c r="O16" s="71">
        <v>25.5</v>
      </c>
      <c r="P16" s="71">
        <v>428</v>
      </c>
      <c r="Q16" s="72">
        <v>65</v>
      </c>
      <c r="R16" s="184">
        <f t="shared" si="2"/>
        <v>25.540961411895331</v>
      </c>
      <c r="S16" s="184">
        <f t="shared" si="5"/>
        <v>1087.7573566443034</v>
      </c>
      <c r="T16" s="184">
        <f t="shared" si="6"/>
        <v>1100.3180651505886</v>
      </c>
      <c r="U16" s="72">
        <v>1000</v>
      </c>
      <c r="V16" s="171">
        <f>U16*U2</f>
        <v>1011.5473441108544</v>
      </c>
      <c r="W16" s="72">
        <v>57.337600000000002</v>
      </c>
      <c r="X16" s="72">
        <v>933</v>
      </c>
      <c r="Y16" s="67">
        <f t="shared" si="7"/>
        <v>0.99679506458453815</v>
      </c>
      <c r="Z16" s="68">
        <f t="shared" si="3"/>
        <v>0.92079940784603997</v>
      </c>
    </row>
    <row r="17" spans="1:26" s="62" customFormat="1" ht="35.25" customHeight="1">
      <c r="A17" s="86">
        <v>39844</v>
      </c>
      <c r="B17" s="66">
        <f t="shared" si="4"/>
        <v>3127</v>
      </c>
      <c r="C17" s="75">
        <v>0.41736111111111113</v>
      </c>
      <c r="D17" s="75">
        <v>0.41875000000000001</v>
      </c>
      <c r="E17" s="76">
        <v>1</v>
      </c>
      <c r="F17" s="71">
        <v>2</v>
      </c>
      <c r="G17" s="71">
        <v>87</v>
      </c>
      <c r="H17" s="71">
        <v>87.4</v>
      </c>
      <c r="I17" s="71">
        <v>771</v>
      </c>
      <c r="J17" s="71">
        <v>96</v>
      </c>
      <c r="K17" s="186">
        <f t="shared" si="0"/>
        <v>87.483247358591811</v>
      </c>
      <c r="L17" s="186">
        <f t="shared" si="1"/>
        <v>8044.1498335514889</v>
      </c>
      <c r="M17" s="71">
        <v>7400</v>
      </c>
      <c r="N17" s="71">
        <v>87</v>
      </c>
      <c r="O17" s="71">
        <v>87.5</v>
      </c>
      <c r="P17" s="71">
        <v>761</v>
      </c>
      <c r="Q17" s="72">
        <v>96</v>
      </c>
      <c r="R17" s="184">
        <f t="shared" si="2"/>
        <v>87.583342607285843</v>
      </c>
      <c r="S17" s="184">
        <f t="shared" si="5"/>
        <v>8044.1498335514889</v>
      </c>
      <c r="T17" s="184">
        <f t="shared" si="6"/>
        <v>8137.0383997587796</v>
      </c>
      <c r="U17" s="72">
        <v>7400</v>
      </c>
      <c r="V17" s="171">
        <f>U17*U2</f>
        <v>7485.4503464203226</v>
      </c>
      <c r="W17" s="72">
        <v>58.013300000000001</v>
      </c>
      <c r="X17" s="72">
        <v>933</v>
      </c>
      <c r="Y17" s="67">
        <f t="shared" si="7"/>
        <v>0.99809774436090215</v>
      </c>
      <c r="Z17" s="68">
        <f t="shared" si="3"/>
        <v>0.92079940784603997</v>
      </c>
    </row>
    <row r="18" spans="1:26" s="62" customFormat="1" ht="35.25" customHeight="1">
      <c r="A18" s="86">
        <v>39844</v>
      </c>
      <c r="B18" s="66">
        <f t="shared" si="4"/>
        <v>3128</v>
      </c>
      <c r="C18" s="75">
        <v>0.41944444444444445</v>
      </c>
      <c r="D18" s="75">
        <v>0.42430555555555555</v>
      </c>
      <c r="E18" s="76">
        <v>0.85</v>
      </c>
      <c r="F18" s="71">
        <v>6</v>
      </c>
      <c r="G18" s="71">
        <v>82.7</v>
      </c>
      <c r="H18" s="71">
        <v>82.8</v>
      </c>
      <c r="I18" s="71">
        <v>713</v>
      </c>
      <c r="J18" s="71">
        <v>94</v>
      </c>
      <c r="K18" s="186">
        <f t="shared" si="0"/>
        <v>82.79920186232124</v>
      </c>
      <c r="L18" s="186">
        <f t="shared" si="1"/>
        <v>6950.415317022911</v>
      </c>
      <c r="M18" s="71">
        <v>6400</v>
      </c>
      <c r="N18" s="66">
        <v>82.7</v>
      </c>
      <c r="O18" s="71">
        <v>82.9</v>
      </c>
      <c r="P18" s="71">
        <v>701</v>
      </c>
      <c r="Q18" s="72">
        <v>94</v>
      </c>
      <c r="R18" s="184">
        <f t="shared" si="2"/>
        <v>82.899200898386852</v>
      </c>
      <c r="S18" s="184">
        <f t="shared" si="5"/>
        <v>6950.415317022911</v>
      </c>
      <c r="T18" s="184">
        <f t="shared" si="6"/>
        <v>7030.6741544019278</v>
      </c>
      <c r="U18" s="72">
        <v>6400</v>
      </c>
      <c r="V18" s="171">
        <f>U18*U2</f>
        <v>6473.9030023094683</v>
      </c>
      <c r="W18" s="72">
        <v>59.01</v>
      </c>
      <c r="X18" s="72">
        <v>933</v>
      </c>
      <c r="Y18" s="67">
        <f t="shared" si="7"/>
        <v>1.0000192789666473</v>
      </c>
      <c r="Z18" s="68">
        <f t="shared" si="3"/>
        <v>0.92079940784603997</v>
      </c>
    </row>
    <row r="19" spans="1:26" s="62" customFormat="1" ht="35.25" customHeight="1">
      <c r="A19" s="86">
        <v>39844</v>
      </c>
      <c r="B19" s="66">
        <f t="shared" si="4"/>
        <v>3129</v>
      </c>
      <c r="C19" s="75">
        <v>0.42499999999999999</v>
      </c>
      <c r="D19" s="75">
        <v>0.42986111111111108</v>
      </c>
      <c r="E19" s="76">
        <v>0.65</v>
      </c>
      <c r="F19" s="71">
        <v>6</v>
      </c>
      <c r="G19" s="66">
        <v>74.099999999999994</v>
      </c>
      <c r="H19" s="66">
        <v>74.099999999999994</v>
      </c>
      <c r="I19" s="66">
        <v>614</v>
      </c>
      <c r="J19" s="66">
        <v>90</v>
      </c>
      <c r="K19" s="186">
        <f t="shared" si="0"/>
        <v>74.05521919768988</v>
      </c>
      <c r="L19" s="186">
        <f t="shared" si="1"/>
        <v>5215.3012703208824</v>
      </c>
      <c r="M19" s="66">
        <v>4800</v>
      </c>
      <c r="N19" s="66">
        <v>74.099999999999994</v>
      </c>
      <c r="O19" s="71">
        <v>74.099999999999994</v>
      </c>
      <c r="P19" s="71">
        <v>605</v>
      </c>
      <c r="Q19" s="72">
        <v>90</v>
      </c>
      <c r="R19" s="184">
        <f t="shared" si="2"/>
        <v>74.05521919768988</v>
      </c>
      <c r="S19" s="184">
        <f t="shared" si="5"/>
        <v>5215.3012703208824</v>
      </c>
      <c r="T19" s="184">
        <f t="shared" si="6"/>
        <v>5275.5241487310541</v>
      </c>
      <c r="U19" s="72">
        <v>4800</v>
      </c>
      <c r="V19" s="171">
        <f>U19*U2</f>
        <v>4855.4272517321015</v>
      </c>
      <c r="W19" s="72">
        <v>59.627499999999998</v>
      </c>
      <c r="X19" s="72">
        <v>932</v>
      </c>
      <c r="Y19" s="67">
        <f t="shared" si="7"/>
        <v>1.0012097551571235</v>
      </c>
      <c r="Z19" s="68">
        <f t="shared" si="3"/>
        <v>0.91981248457932396</v>
      </c>
    </row>
    <row r="20" spans="1:26" s="62" customFormat="1" ht="35.25" customHeight="1">
      <c r="A20" s="86">
        <v>39844</v>
      </c>
      <c r="B20" s="66">
        <f t="shared" si="4"/>
        <v>3130</v>
      </c>
      <c r="C20" s="75">
        <v>0.43055555555555558</v>
      </c>
      <c r="D20" s="75">
        <v>0.43472222222222223</v>
      </c>
      <c r="E20" s="76">
        <v>0.45</v>
      </c>
      <c r="F20" s="71">
        <v>6</v>
      </c>
      <c r="G20" s="66">
        <v>63.2</v>
      </c>
      <c r="H20" s="66">
        <v>63</v>
      </c>
      <c r="I20" s="66">
        <v>539</v>
      </c>
      <c r="J20" s="66">
        <v>86</v>
      </c>
      <c r="K20" s="186">
        <f t="shared" si="0"/>
        <v>62.936682627126004</v>
      </c>
      <c r="L20" s="186">
        <f t="shared" si="1"/>
        <v>3692.6905525679617</v>
      </c>
      <c r="M20" s="66">
        <v>3400</v>
      </c>
      <c r="N20" s="66">
        <v>63.2</v>
      </c>
      <c r="O20" s="71">
        <v>63</v>
      </c>
      <c r="P20" s="71">
        <v>529</v>
      </c>
      <c r="Q20" s="72">
        <v>86</v>
      </c>
      <c r="R20" s="184">
        <f t="shared" si="2"/>
        <v>62.936682627126004</v>
      </c>
      <c r="S20" s="184">
        <f t="shared" si="5"/>
        <v>3692.6905525679617</v>
      </c>
      <c r="T20" s="184">
        <f t="shared" si="6"/>
        <v>3735.331321073365</v>
      </c>
      <c r="U20" s="72">
        <v>3400</v>
      </c>
      <c r="V20" s="171">
        <f>U20*U2</f>
        <v>3439.260969976905</v>
      </c>
      <c r="W20" s="72">
        <v>60.044199999999996</v>
      </c>
      <c r="X20" s="72">
        <v>932</v>
      </c>
      <c r="Y20" s="67">
        <f t="shared" si="7"/>
        <v>1.0020131096973202</v>
      </c>
      <c r="Z20" s="68">
        <f t="shared" si="3"/>
        <v>0.91981248457932396</v>
      </c>
    </row>
    <row r="21" spans="1:26" s="62" customFormat="1" ht="35.25" customHeight="1">
      <c r="A21" s="86">
        <v>39844</v>
      </c>
      <c r="B21" s="66">
        <f t="shared" si="4"/>
        <v>3131</v>
      </c>
      <c r="C21" s="75">
        <v>0.43541666666666662</v>
      </c>
      <c r="D21" s="75">
        <v>0.44027777777777777</v>
      </c>
      <c r="E21" s="76">
        <v>0.3</v>
      </c>
      <c r="F21" s="71">
        <v>6</v>
      </c>
      <c r="G21" s="66">
        <v>52.5</v>
      </c>
      <c r="H21" s="66">
        <v>52.5</v>
      </c>
      <c r="I21" s="66">
        <v>488</v>
      </c>
      <c r="J21" s="66">
        <v>82</v>
      </c>
      <c r="K21" s="186">
        <f t="shared" si="0"/>
        <v>52.409963926260822</v>
      </c>
      <c r="L21" s="186">
        <f t="shared" si="1"/>
        <v>2604.7527135884138</v>
      </c>
      <c r="M21" s="66">
        <v>2400</v>
      </c>
      <c r="N21" s="66">
        <v>52.5</v>
      </c>
      <c r="O21" s="71">
        <v>52.8</v>
      </c>
      <c r="P21" s="71">
        <v>478</v>
      </c>
      <c r="Q21" s="72">
        <v>82</v>
      </c>
      <c r="R21" s="184">
        <f t="shared" si="2"/>
        <v>52.709449434410885</v>
      </c>
      <c r="S21" s="184">
        <f t="shared" si="5"/>
        <v>2713.2840766545974</v>
      </c>
      <c r="T21" s="184">
        <f t="shared" si="6"/>
        <v>2744.6153015582299</v>
      </c>
      <c r="U21" s="72">
        <v>2500</v>
      </c>
      <c r="V21" s="171">
        <f>U21*U2</f>
        <v>2528.8683602771362</v>
      </c>
      <c r="W21" s="72">
        <v>60.783700000000003</v>
      </c>
      <c r="X21" s="72">
        <v>932</v>
      </c>
      <c r="Y21" s="67">
        <f t="shared" si="7"/>
        <v>1.0034387892808945</v>
      </c>
      <c r="Z21" s="68">
        <f t="shared" si="3"/>
        <v>0.91981248457932396</v>
      </c>
    </row>
    <row r="22" spans="1:26" s="62" customFormat="1" ht="35.25" customHeight="1">
      <c r="A22" s="86">
        <v>39844</v>
      </c>
      <c r="B22" s="66">
        <f t="shared" si="4"/>
        <v>3132</v>
      </c>
      <c r="C22" s="75">
        <v>0.44097222222222227</v>
      </c>
      <c r="D22" s="75">
        <v>0.44236111111111115</v>
      </c>
      <c r="E22" s="76">
        <v>0.15</v>
      </c>
      <c r="F22" s="71">
        <v>2</v>
      </c>
      <c r="G22" s="66">
        <v>37</v>
      </c>
      <c r="H22" s="66">
        <v>37</v>
      </c>
      <c r="I22" s="66">
        <v>434</v>
      </c>
      <c r="J22" s="66">
        <v>76</v>
      </c>
      <c r="K22" s="186">
        <f t="shared" si="0"/>
        <v>37.132195277653999</v>
      </c>
      <c r="L22" s="186">
        <f t="shared" si="1"/>
        <v>1636.5936462598415</v>
      </c>
      <c r="M22" s="66">
        <v>1500</v>
      </c>
      <c r="N22" s="66">
        <v>37</v>
      </c>
      <c r="O22" s="71">
        <v>37</v>
      </c>
      <c r="P22" s="71">
        <v>428</v>
      </c>
      <c r="Q22" s="72">
        <v>76</v>
      </c>
      <c r="R22" s="184">
        <f t="shared" si="2"/>
        <v>37.132195277653999</v>
      </c>
      <c r="S22" s="184">
        <f t="shared" si="5"/>
        <v>1745.699889343831</v>
      </c>
      <c r="T22" s="184">
        <f t="shared" si="6"/>
        <v>1765.8580866803645</v>
      </c>
      <c r="U22" s="72">
        <v>1600</v>
      </c>
      <c r="V22" s="171">
        <f>U22*U2</f>
        <v>1618.4757505773671</v>
      </c>
      <c r="W22" s="72">
        <v>55.313299999999998</v>
      </c>
      <c r="X22" s="72">
        <v>932</v>
      </c>
      <c r="Y22" s="67">
        <f t="shared" si="7"/>
        <v>0.99289242336610739</v>
      </c>
      <c r="Z22" s="68">
        <f t="shared" si="3"/>
        <v>0.91981248457932396</v>
      </c>
    </row>
    <row r="23" spans="1:26" s="62" customFormat="1" ht="35.25" customHeight="1">
      <c r="A23" s="86">
        <v>39844</v>
      </c>
      <c r="B23" s="66">
        <f t="shared" si="4"/>
        <v>3133</v>
      </c>
      <c r="C23" s="75">
        <v>0.44305555555555554</v>
      </c>
      <c r="D23" s="75">
        <v>0.45</v>
      </c>
      <c r="E23" s="76">
        <v>7.0000000000000007E-2</v>
      </c>
      <c r="F23" s="71">
        <v>6</v>
      </c>
      <c r="G23" s="66">
        <v>25</v>
      </c>
      <c r="H23" s="66">
        <v>25.5</v>
      </c>
      <c r="I23" s="66">
        <v>425</v>
      </c>
      <c r="J23" s="66">
        <v>64</v>
      </c>
      <c r="K23" s="186">
        <f t="shared" si="0"/>
        <v>25.447227316382737</v>
      </c>
      <c r="L23" s="186">
        <f t="shared" si="1"/>
        <v>976.43536019912176</v>
      </c>
      <c r="M23" s="66">
        <v>900</v>
      </c>
      <c r="N23" s="66">
        <v>25</v>
      </c>
      <c r="O23" s="71">
        <v>25</v>
      </c>
      <c r="P23" s="71">
        <v>440</v>
      </c>
      <c r="Q23" s="72">
        <v>64</v>
      </c>
      <c r="R23" s="184">
        <f t="shared" si="2"/>
        <v>24.948262074885033</v>
      </c>
      <c r="S23" s="184">
        <f t="shared" si="5"/>
        <v>1084.928177999024</v>
      </c>
      <c r="T23" s="184">
        <f t="shared" si="6"/>
        <v>1097.4562170059412</v>
      </c>
      <c r="U23" s="72">
        <v>1000</v>
      </c>
      <c r="V23" s="171">
        <f>U23*U2</f>
        <v>1011.5473441108544</v>
      </c>
      <c r="W23" s="72">
        <v>61.153599999999997</v>
      </c>
      <c r="X23" s="72">
        <v>932</v>
      </c>
      <c r="Y23" s="67">
        <f t="shared" si="7"/>
        <v>1.0041519182571814</v>
      </c>
      <c r="Z23" s="68">
        <f t="shared" si="3"/>
        <v>0.91981248457932396</v>
      </c>
    </row>
    <row r="24" spans="1:26" s="62" customFormat="1" ht="35.25" customHeight="1">
      <c r="A24" s="86">
        <v>39844</v>
      </c>
      <c r="B24" s="66">
        <f t="shared" si="4"/>
        <v>3134</v>
      </c>
      <c r="C24" s="75">
        <v>0.45</v>
      </c>
      <c r="D24" s="75">
        <v>0.45694444444444443</v>
      </c>
      <c r="E24" s="76">
        <v>0.04</v>
      </c>
      <c r="F24" s="71">
        <v>15</v>
      </c>
      <c r="G24" s="71">
        <v>21</v>
      </c>
      <c r="H24" s="71">
        <v>21.5</v>
      </c>
      <c r="I24" s="71">
        <v>443</v>
      </c>
      <c r="J24" s="71">
        <v>58</v>
      </c>
      <c r="K24" s="186">
        <f t="shared" si="0"/>
        <v>21.445905631010984</v>
      </c>
      <c r="L24" s="186">
        <f t="shared" si="1"/>
        <v>868.48605423013532</v>
      </c>
      <c r="M24" s="71">
        <v>800</v>
      </c>
      <c r="N24" s="71">
        <v>21</v>
      </c>
      <c r="O24" s="71">
        <v>20.5</v>
      </c>
      <c r="P24" s="71">
        <v>472</v>
      </c>
      <c r="Q24" s="72">
        <v>58</v>
      </c>
      <c r="R24" s="184">
        <f t="shared" si="2"/>
        <v>20.448421648173262</v>
      </c>
      <c r="S24" s="184">
        <f t="shared" si="5"/>
        <v>1085.607567787669</v>
      </c>
      <c r="T24" s="184">
        <f t="shared" si="6"/>
        <v>1098.143451942261</v>
      </c>
      <c r="U24" s="72">
        <v>1000</v>
      </c>
      <c r="V24" s="171">
        <f>U24*U2</f>
        <v>1011.5473441108544</v>
      </c>
      <c r="W24" s="72">
        <v>61.62</v>
      </c>
      <c r="X24" s="72">
        <v>931</v>
      </c>
      <c r="Y24" s="67">
        <f t="shared" si="7"/>
        <v>1.0050510892616153</v>
      </c>
      <c r="Z24" s="68">
        <f t="shared" si="3"/>
        <v>0.91882556131260795</v>
      </c>
    </row>
    <row r="25" spans="1:26" s="62" customFormat="1" ht="35.25" customHeight="1" thickBot="1">
      <c r="A25" s="77"/>
      <c r="B25" s="78"/>
      <c r="C25" s="78"/>
      <c r="D25" s="79"/>
      <c r="E25" s="80" t="s">
        <v>15</v>
      </c>
      <c r="F25" s="52">
        <v>5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81"/>
      <c r="R25" s="81"/>
      <c r="S25" s="81"/>
      <c r="T25" s="81"/>
      <c r="U25" s="81"/>
      <c r="V25" s="64"/>
      <c r="W25" s="81"/>
      <c r="X25" s="81"/>
      <c r="Y25" s="81"/>
      <c r="Z25" s="55"/>
    </row>
    <row r="26" spans="1:26">
      <c r="E26" s="82"/>
      <c r="F26" s="83"/>
    </row>
    <row r="27" spans="1:26" ht="21">
      <c r="E27" s="84" t="s">
        <v>16</v>
      </c>
      <c r="F27" s="85">
        <f>SUM(F6:F25)</f>
        <v>160</v>
      </c>
    </row>
  </sheetData>
  <mergeCells count="3">
    <mergeCell ref="G3:M3"/>
    <mergeCell ref="N3:U3"/>
    <mergeCell ref="W3:Z3"/>
  </mergeCells>
  <phoneticPr fontId="1" type="noConversion"/>
  <pageMargins left="0.33" right="0.21" top="0.64" bottom="0.56000000000000005" header="0.5" footer="0.5"/>
  <pageSetup scale="55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topLeftCell="I9" zoomScale="60" zoomScaleNormal="100" workbookViewId="0">
      <selection activeCell="R24" sqref="R24"/>
    </sheetView>
  </sheetViews>
  <sheetFormatPr defaultColWidth="12.5546875" defaultRowHeight="20.399999999999999"/>
  <cols>
    <col min="1" max="1" width="15.6640625" style="45" customWidth="1"/>
    <col min="2" max="2" width="16.5546875" style="45" bestFit="1" customWidth="1"/>
    <col min="3" max="3" width="19" style="45" customWidth="1"/>
    <col min="4" max="4" width="18.88671875" style="45" customWidth="1"/>
    <col min="5" max="5" width="23.33203125" style="45" bestFit="1" customWidth="1"/>
    <col min="6" max="6" width="15.5546875" style="45" bestFit="1" customWidth="1"/>
    <col min="7" max="7" width="12.5546875" style="45" customWidth="1"/>
    <col min="8" max="8" width="15.5546875" style="45" bestFit="1" customWidth="1"/>
    <col min="9" max="12" width="12.5546875" style="45" customWidth="1"/>
    <col min="13" max="13" width="15.5546875" style="45" bestFit="1" customWidth="1"/>
    <col min="14" max="14" width="12.5546875" style="45" customWidth="1"/>
    <col min="15" max="15" width="15.5546875" style="45" bestFit="1" customWidth="1"/>
    <col min="16" max="19" width="12.5546875" style="45" customWidth="1"/>
    <col min="20" max="20" width="16.44140625" style="45" customWidth="1"/>
    <col min="21" max="23" width="12.5546875" style="45" customWidth="1"/>
    <col min="24" max="24" width="15.5546875" style="45" bestFit="1" customWidth="1"/>
    <col min="25" max="16384" width="12.5546875" style="45"/>
  </cols>
  <sheetData>
    <row r="1" spans="1:24" ht="21">
      <c r="A1" s="44" t="s">
        <v>26</v>
      </c>
    </row>
    <row r="2" spans="1:24" ht="21" thickBot="1"/>
    <row r="3" spans="1:24" ht="42">
      <c r="A3" s="46" t="s">
        <v>0</v>
      </c>
      <c r="B3" s="47" t="s">
        <v>1</v>
      </c>
      <c r="C3" s="35" t="s">
        <v>2</v>
      </c>
      <c r="D3" s="35" t="s">
        <v>3</v>
      </c>
      <c r="E3" s="48" t="s">
        <v>4</v>
      </c>
      <c r="F3" s="49" t="s">
        <v>5</v>
      </c>
      <c r="G3" s="218" t="s">
        <v>6</v>
      </c>
      <c r="H3" s="219"/>
      <c r="I3" s="219"/>
      <c r="J3" s="219"/>
      <c r="K3" s="219"/>
      <c r="L3" s="219"/>
      <c r="M3" s="220"/>
      <c r="N3" s="218" t="s">
        <v>7</v>
      </c>
      <c r="O3" s="219"/>
      <c r="P3" s="219"/>
      <c r="Q3" s="219"/>
      <c r="R3" s="219"/>
      <c r="S3" s="219"/>
      <c r="T3" s="220"/>
      <c r="U3" s="218" t="s">
        <v>89</v>
      </c>
      <c r="V3" s="219"/>
      <c r="W3" s="219"/>
      <c r="X3" s="221"/>
    </row>
    <row r="4" spans="1:24" ht="21.6" thickBot="1">
      <c r="A4" s="50"/>
      <c r="B4" s="51"/>
      <c r="C4" s="52" t="s">
        <v>8</v>
      </c>
      <c r="D4" s="52" t="s">
        <v>8</v>
      </c>
      <c r="E4" s="53"/>
      <c r="F4" s="54" t="s">
        <v>9</v>
      </c>
      <c r="G4" s="52" t="s">
        <v>10</v>
      </c>
      <c r="H4" s="52" t="s">
        <v>19</v>
      </c>
      <c r="I4" s="52" t="s">
        <v>11</v>
      </c>
      <c r="J4" s="52" t="s">
        <v>12</v>
      </c>
      <c r="K4" s="182" t="s">
        <v>87</v>
      </c>
      <c r="L4" s="182" t="s">
        <v>82</v>
      </c>
      <c r="M4" s="52" t="s">
        <v>13</v>
      </c>
      <c r="N4" s="52" t="s">
        <v>10</v>
      </c>
      <c r="O4" s="52" t="s">
        <v>19</v>
      </c>
      <c r="P4" s="52" t="s">
        <v>11</v>
      </c>
      <c r="Q4" s="52" t="s">
        <v>12</v>
      </c>
      <c r="R4" s="198" t="s">
        <v>87</v>
      </c>
      <c r="S4" s="198" t="s">
        <v>82</v>
      </c>
      <c r="T4" s="55" t="s">
        <v>13</v>
      </c>
      <c r="U4" s="170" t="s">
        <v>83</v>
      </c>
      <c r="V4" s="170" t="s">
        <v>84</v>
      </c>
      <c r="W4" s="170" t="s">
        <v>85</v>
      </c>
      <c r="X4" s="55" t="s">
        <v>86</v>
      </c>
    </row>
    <row r="5" spans="1:24" s="62" customFormat="1" ht="35.25" customHeight="1">
      <c r="A5" s="56"/>
      <c r="B5" s="57"/>
      <c r="C5" s="57"/>
      <c r="D5" s="57"/>
      <c r="E5" s="58"/>
      <c r="F5" s="59"/>
      <c r="G5" s="59"/>
      <c r="H5" s="59"/>
      <c r="I5" s="59"/>
      <c r="J5" s="59"/>
      <c r="K5" s="185"/>
      <c r="L5" s="185"/>
      <c r="M5" s="59"/>
      <c r="N5" s="59"/>
      <c r="O5" s="59"/>
      <c r="P5" s="59"/>
      <c r="Q5" s="60"/>
      <c r="R5" s="183"/>
      <c r="S5" s="183"/>
      <c r="T5" s="60"/>
      <c r="U5" s="60"/>
      <c r="V5" s="60"/>
      <c r="W5" s="60"/>
      <c r="X5" s="61"/>
    </row>
    <row r="6" spans="1:24" s="62" customFormat="1" ht="35.25" customHeight="1">
      <c r="A6" s="63"/>
      <c r="B6" s="64"/>
      <c r="C6" s="70">
        <v>0.53472222222222221</v>
      </c>
      <c r="D6" s="70">
        <v>0.53680555555555554</v>
      </c>
      <c r="E6" s="65" t="s">
        <v>14</v>
      </c>
      <c r="F6" s="66">
        <v>5</v>
      </c>
      <c r="G6" s="66"/>
      <c r="H6" s="66"/>
      <c r="I6" s="66"/>
      <c r="J6" s="66"/>
      <c r="K6" s="186"/>
      <c r="L6" s="186"/>
      <c r="M6" s="66"/>
      <c r="N6" s="66"/>
      <c r="O6" s="66"/>
      <c r="P6" s="66"/>
      <c r="Q6" s="67"/>
      <c r="R6" s="184"/>
      <c r="S6" s="184"/>
      <c r="T6" s="67"/>
      <c r="U6" s="67"/>
      <c r="V6" s="67"/>
      <c r="W6" s="67"/>
      <c r="X6" s="68"/>
    </row>
    <row r="7" spans="1:24" s="62" customFormat="1" ht="35.25" customHeight="1">
      <c r="A7" s="63"/>
      <c r="B7" s="64"/>
      <c r="C7" s="70">
        <v>0.53819444444444442</v>
      </c>
      <c r="D7" s="70">
        <v>0.54166666666666663</v>
      </c>
      <c r="E7" s="69">
        <v>0.3</v>
      </c>
      <c r="F7" s="66">
        <v>10</v>
      </c>
      <c r="G7" s="66">
        <v>52.5</v>
      </c>
      <c r="H7" s="66">
        <v>52.5</v>
      </c>
      <c r="I7" s="66">
        <v>526</v>
      </c>
      <c r="J7" s="66"/>
      <c r="K7" s="197"/>
      <c r="L7" s="186"/>
      <c r="M7" s="66"/>
      <c r="N7" s="66">
        <v>52.5</v>
      </c>
      <c r="O7" s="66">
        <v>52.5</v>
      </c>
      <c r="P7" s="66">
        <v>508</v>
      </c>
      <c r="Q7" s="67"/>
      <c r="R7" s="184"/>
      <c r="S7" s="184"/>
      <c r="T7" s="67"/>
      <c r="U7" s="67"/>
      <c r="V7" s="67"/>
      <c r="W7" s="67"/>
      <c r="X7" s="68"/>
    </row>
    <row r="8" spans="1:24" s="62" customFormat="1" ht="35.25" customHeight="1">
      <c r="A8" s="86">
        <v>39844</v>
      </c>
      <c r="B8" s="66">
        <v>3135</v>
      </c>
      <c r="C8" s="70">
        <v>0.54236111111111118</v>
      </c>
      <c r="D8" s="70">
        <v>0.55555555555555558</v>
      </c>
      <c r="E8" s="69">
        <v>0.04</v>
      </c>
      <c r="F8" s="66">
        <v>15</v>
      </c>
      <c r="G8" s="66">
        <v>21</v>
      </c>
      <c r="H8" s="66">
        <v>21</v>
      </c>
      <c r="I8" s="66">
        <v>465</v>
      </c>
      <c r="J8" s="66">
        <v>58</v>
      </c>
      <c r="K8" s="197">
        <f t="shared" ref="K8:K23" si="0">H8/W8^0.5</f>
        <v>20.858081265859163</v>
      </c>
      <c r="L8" s="186">
        <f t="shared" ref="L8:L23" si="1">M8/X8/W8^0.5</f>
        <v>920.8202991561343</v>
      </c>
      <c r="M8" s="66">
        <v>850</v>
      </c>
      <c r="N8" s="66">
        <v>21</v>
      </c>
      <c r="O8" s="66">
        <v>20.5</v>
      </c>
      <c r="P8" s="66">
        <v>488</v>
      </c>
      <c r="Q8" s="67">
        <v>58</v>
      </c>
      <c r="R8" s="184">
        <f t="shared" ref="R8:R23" si="2">O8/W8^0.5</f>
        <v>20.361460283338705</v>
      </c>
      <c r="S8" s="184">
        <f>T8/X8/W8^0.5</f>
        <v>1083.3179990072169</v>
      </c>
      <c r="T8" s="68">
        <v>1000</v>
      </c>
      <c r="U8" s="67">
        <v>66.082499999999996</v>
      </c>
      <c r="V8" s="67">
        <v>929</v>
      </c>
      <c r="W8" s="67">
        <f t="shared" ref="W8:W23" si="3">(U8+459.7)/(59+459.7)</f>
        <v>1.0136543281280124</v>
      </c>
      <c r="X8" s="68">
        <f>V8/1013.25</f>
        <v>0.91685171477917593</v>
      </c>
    </row>
    <row r="9" spans="1:24" s="62" customFormat="1" ht="35.25" customHeight="1">
      <c r="A9" s="86">
        <v>39844</v>
      </c>
      <c r="B9" s="66">
        <f t="shared" ref="B9:B23" si="4">B8+1</f>
        <v>3136</v>
      </c>
      <c r="C9" s="70">
        <v>0.55625000000000002</v>
      </c>
      <c r="D9" s="70">
        <v>0.56458333333333333</v>
      </c>
      <c r="E9" s="69">
        <v>7.0000000000000007E-2</v>
      </c>
      <c r="F9" s="66">
        <v>10</v>
      </c>
      <c r="G9" s="66">
        <v>25</v>
      </c>
      <c r="H9" s="66">
        <v>24.9</v>
      </c>
      <c r="I9" s="66">
        <v>455</v>
      </c>
      <c r="J9" s="66">
        <v>62</v>
      </c>
      <c r="K9" s="197">
        <f t="shared" si="0"/>
        <v>24.716602003232701</v>
      </c>
      <c r="L9" s="186">
        <f t="shared" si="1"/>
        <v>974.39001568374613</v>
      </c>
      <c r="M9" s="66">
        <v>900</v>
      </c>
      <c r="N9" s="66">
        <v>25</v>
      </c>
      <c r="O9" s="66">
        <v>25</v>
      </c>
      <c r="P9" s="66">
        <v>472</v>
      </c>
      <c r="Q9" s="67">
        <v>62</v>
      </c>
      <c r="R9" s="184">
        <f t="shared" si="2"/>
        <v>24.815865465093076</v>
      </c>
      <c r="S9" s="184">
        <f t="shared" ref="S9:S23" si="5">T9/X9/W9^0.5</f>
        <v>1190.9211302801341</v>
      </c>
      <c r="T9" s="68">
        <v>1100</v>
      </c>
      <c r="U9" s="67">
        <v>66.726100000000002</v>
      </c>
      <c r="V9" s="67">
        <v>929</v>
      </c>
      <c r="W9" s="67">
        <f t="shared" si="3"/>
        <v>1.0148951224214382</v>
      </c>
      <c r="X9" s="68">
        <f t="shared" ref="X9:X23" si="6">V9/1013.25</f>
        <v>0.91685171477917593</v>
      </c>
    </row>
    <row r="10" spans="1:24" s="62" customFormat="1" ht="35.25" customHeight="1">
      <c r="A10" s="86">
        <v>39844</v>
      </c>
      <c r="B10" s="66">
        <f t="shared" si="4"/>
        <v>3137</v>
      </c>
      <c r="C10" s="70">
        <v>0.56527777777777777</v>
      </c>
      <c r="D10" s="70">
        <v>0.57430555555555551</v>
      </c>
      <c r="E10" s="69">
        <v>0.3</v>
      </c>
      <c r="F10" s="66">
        <v>10</v>
      </c>
      <c r="G10" s="66">
        <v>52.5</v>
      </c>
      <c r="H10" s="66">
        <v>52.5</v>
      </c>
      <c r="I10" s="66">
        <v>522</v>
      </c>
      <c r="J10" s="66">
        <v>81</v>
      </c>
      <c r="K10" s="197">
        <f t="shared" si="0"/>
        <v>52.094573076246199</v>
      </c>
      <c r="L10" s="186">
        <f t="shared" si="1"/>
        <v>2705.6653938954564</v>
      </c>
      <c r="M10" s="66">
        <v>2500</v>
      </c>
      <c r="N10" s="66">
        <v>52.5</v>
      </c>
      <c r="O10" s="66">
        <v>52.5</v>
      </c>
      <c r="P10" s="66">
        <v>503</v>
      </c>
      <c r="Q10" s="67">
        <v>81</v>
      </c>
      <c r="R10" s="184">
        <f t="shared" si="2"/>
        <v>52.094573076246199</v>
      </c>
      <c r="S10" s="184">
        <f t="shared" si="5"/>
        <v>2813.8920096512747</v>
      </c>
      <c r="T10" s="68">
        <v>2600</v>
      </c>
      <c r="U10" s="67">
        <v>67.105000000000004</v>
      </c>
      <c r="V10" s="67">
        <v>929</v>
      </c>
      <c r="W10" s="67">
        <f t="shared" si="3"/>
        <v>1.0156256024677075</v>
      </c>
      <c r="X10" s="68">
        <f t="shared" si="6"/>
        <v>0.91685171477917593</v>
      </c>
    </row>
    <row r="11" spans="1:24" s="62" customFormat="1" ht="35.25" customHeight="1">
      <c r="A11" s="86">
        <v>39844</v>
      </c>
      <c r="B11" s="66">
        <f t="shared" si="4"/>
        <v>3138</v>
      </c>
      <c r="C11" s="70">
        <v>0.57499999999999996</v>
      </c>
      <c r="D11" s="70">
        <v>0.58125000000000004</v>
      </c>
      <c r="E11" s="69">
        <v>0.45</v>
      </c>
      <c r="F11" s="66">
        <v>10</v>
      </c>
      <c r="G11" s="66">
        <v>63.2</v>
      </c>
      <c r="H11" s="66">
        <v>63.5</v>
      </c>
      <c r="I11" s="66">
        <v>572</v>
      </c>
      <c r="J11" s="66">
        <v>87</v>
      </c>
      <c r="K11" s="197">
        <f t="shared" si="0"/>
        <v>62.967745980712678</v>
      </c>
      <c r="L11" s="186">
        <f t="shared" si="1"/>
        <v>3785.4138333887072</v>
      </c>
      <c r="M11" s="66">
        <v>3500</v>
      </c>
      <c r="N11" s="66">
        <v>63.2</v>
      </c>
      <c r="O11" s="66">
        <v>63.5</v>
      </c>
      <c r="P11" s="66">
        <v>556</v>
      </c>
      <c r="Q11" s="67">
        <v>87</v>
      </c>
      <c r="R11" s="184">
        <f t="shared" si="2"/>
        <v>62.967745980712678</v>
      </c>
      <c r="S11" s="184">
        <f t="shared" si="5"/>
        <v>3785.4138333887072</v>
      </c>
      <c r="T11" s="68">
        <v>3500</v>
      </c>
      <c r="U11" s="67">
        <v>67.805999999999997</v>
      </c>
      <c r="V11" s="67">
        <v>929</v>
      </c>
      <c r="W11" s="67">
        <f t="shared" si="3"/>
        <v>1.0169770580296895</v>
      </c>
      <c r="X11" s="68">
        <f t="shared" si="6"/>
        <v>0.91685171477917593</v>
      </c>
    </row>
    <row r="12" spans="1:24" s="62" customFormat="1" ht="35.25" customHeight="1">
      <c r="A12" s="86">
        <v>39844</v>
      </c>
      <c r="B12" s="66">
        <f t="shared" si="4"/>
        <v>3139</v>
      </c>
      <c r="C12" s="70">
        <v>0.58194444444444449</v>
      </c>
      <c r="D12" s="70">
        <v>0.58888888888888891</v>
      </c>
      <c r="E12" s="69">
        <v>0.65</v>
      </c>
      <c r="F12" s="66">
        <v>10</v>
      </c>
      <c r="G12" s="66">
        <v>74.099999999999994</v>
      </c>
      <c r="H12" s="66">
        <v>74</v>
      </c>
      <c r="I12" s="66">
        <v>640</v>
      </c>
      <c r="J12" s="66">
        <v>91</v>
      </c>
      <c r="K12" s="197">
        <f t="shared" si="0"/>
        <v>73.42426933060986</v>
      </c>
      <c r="L12" s="186">
        <f t="shared" si="1"/>
        <v>5086.3550203128916</v>
      </c>
      <c r="M12" s="66">
        <v>4700</v>
      </c>
      <c r="N12" s="66">
        <v>74.099999999999994</v>
      </c>
      <c r="O12" s="66">
        <v>74</v>
      </c>
      <c r="P12" s="66">
        <v>632</v>
      </c>
      <c r="Q12" s="67">
        <v>91</v>
      </c>
      <c r="R12" s="184">
        <f t="shared" si="2"/>
        <v>73.42426933060986</v>
      </c>
      <c r="S12" s="184">
        <f t="shared" si="5"/>
        <v>5194.5753398940169</v>
      </c>
      <c r="T12" s="68">
        <v>4800</v>
      </c>
      <c r="U12" s="67">
        <v>67.166300000000007</v>
      </c>
      <c r="V12" s="67">
        <v>929</v>
      </c>
      <c r="W12" s="67">
        <f t="shared" si="3"/>
        <v>1.0157437825332563</v>
      </c>
      <c r="X12" s="68">
        <f t="shared" si="6"/>
        <v>0.91685171477917593</v>
      </c>
    </row>
    <row r="13" spans="1:24" s="62" customFormat="1" ht="35.25" customHeight="1">
      <c r="A13" s="86">
        <v>39844</v>
      </c>
      <c r="B13" s="66">
        <f t="shared" si="4"/>
        <v>3140</v>
      </c>
      <c r="C13" s="70">
        <v>0.58958333333333335</v>
      </c>
      <c r="D13" s="70">
        <v>0.59722222222222221</v>
      </c>
      <c r="E13" s="69">
        <v>0.85</v>
      </c>
      <c r="F13" s="66">
        <v>10</v>
      </c>
      <c r="G13" s="66">
        <v>82.7</v>
      </c>
      <c r="H13" s="66">
        <v>82.5</v>
      </c>
      <c r="I13" s="66">
        <v>719</v>
      </c>
      <c r="J13" s="66">
        <v>96</v>
      </c>
      <c r="K13" s="197">
        <f t="shared" si="0"/>
        <v>81.803270747537283</v>
      </c>
      <c r="L13" s="186">
        <f t="shared" si="1"/>
        <v>6597.0147231385599</v>
      </c>
      <c r="M13" s="66">
        <v>6100</v>
      </c>
      <c r="N13" s="66">
        <v>82.7</v>
      </c>
      <c r="O13" s="66">
        <v>82.5</v>
      </c>
      <c r="P13" s="66">
        <v>723</v>
      </c>
      <c r="Q13" s="67">
        <v>96</v>
      </c>
      <c r="R13" s="184">
        <f t="shared" si="2"/>
        <v>81.803270747537283</v>
      </c>
      <c r="S13" s="184">
        <f t="shared" si="5"/>
        <v>6597.0147231385599</v>
      </c>
      <c r="T13" s="68">
        <v>6100</v>
      </c>
      <c r="U13" s="67">
        <v>67.8733</v>
      </c>
      <c r="V13" s="67">
        <v>929</v>
      </c>
      <c r="W13" s="67">
        <f t="shared" si="3"/>
        <v>1.0171068054752266</v>
      </c>
      <c r="X13" s="68">
        <f t="shared" si="6"/>
        <v>0.91685171477917593</v>
      </c>
    </row>
    <row r="14" spans="1:24" s="62" customFormat="1" ht="35.25" customHeight="1">
      <c r="A14" s="86">
        <v>39844</v>
      </c>
      <c r="B14" s="66">
        <f t="shared" si="4"/>
        <v>3141</v>
      </c>
      <c r="C14" s="70">
        <v>0.59791666666666665</v>
      </c>
      <c r="D14" s="70">
        <v>0.59930555555555554</v>
      </c>
      <c r="E14" s="69">
        <v>1</v>
      </c>
      <c r="F14" s="66">
        <v>2</v>
      </c>
      <c r="G14" s="66">
        <v>87</v>
      </c>
      <c r="H14" s="66">
        <v>88.5</v>
      </c>
      <c r="I14" s="66">
        <v>775</v>
      </c>
      <c r="J14" s="66">
        <v>98</v>
      </c>
      <c r="K14" s="197">
        <f t="shared" si="0"/>
        <v>87.781164448706576</v>
      </c>
      <c r="L14" s="186">
        <f t="shared" si="1"/>
        <v>8005.5409813677834</v>
      </c>
      <c r="M14" s="66">
        <v>7400</v>
      </c>
      <c r="N14" s="66">
        <v>87</v>
      </c>
      <c r="O14" s="66">
        <v>88.5</v>
      </c>
      <c r="P14" s="66">
        <v>772</v>
      </c>
      <c r="Q14" s="67">
        <v>98</v>
      </c>
      <c r="R14" s="184">
        <f t="shared" si="2"/>
        <v>87.781164448706576</v>
      </c>
      <c r="S14" s="184">
        <f t="shared" si="5"/>
        <v>8005.5409813677834</v>
      </c>
      <c r="T14" s="68">
        <v>7400</v>
      </c>
      <c r="U14" s="67">
        <v>67.53</v>
      </c>
      <c r="V14" s="67">
        <v>929</v>
      </c>
      <c r="W14" s="67">
        <f t="shared" si="3"/>
        <v>1.0164449585502215</v>
      </c>
      <c r="X14" s="68">
        <f t="shared" si="6"/>
        <v>0.91685171477917593</v>
      </c>
    </row>
    <row r="15" spans="1:24" s="62" customFormat="1" ht="35.25" customHeight="1">
      <c r="A15" s="86">
        <v>39844</v>
      </c>
      <c r="B15" s="66">
        <f t="shared" si="4"/>
        <v>3142</v>
      </c>
      <c r="C15" s="70">
        <v>0.6</v>
      </c>
      <c r="D15" s="70">
        <v>0.6069444444444444</v>
      </c>
      <c r="E15" s="69">
        <v>0.04</v>
      </c>
      <c r="F15" s="66">
        <v>10</v>
      </c>
      <c r="G15" s="66">
        <v>21</v>
      </c>
      <c r="H15" s="66">
        <v>21</v>
      </c>
      <c r="I15" s="66">
        <v>457</v>
      </c>
      <c r="J15" s="66">
        <v>58</v>
      </c>
      <c r="K15" s="197">
        <f t="shared" si="0"/>
        <v>20.842735796460573</v>
      </c>
      <c r="L15" s="186">
        <f t="shared" si="1"/>
        <v>866.01679412634894</v>
      </c>
      <c r="M15" s="66">
        <v>800</v>
      </c>
      <c r="N15" s="66">
        <v>21</v>
      </c>
      <c r="O15" s="71">
        <v>20.2</v>
      </c>
      <c r="P15" s="71">
        <v>475</v>
      </c>
      <c r="Q15" s="72">
        <v>58</v>
      </c>
      <c r="R15" s="184">
        <f t="shared" si="2"/>
        <v>20.048726813738266</v>
      </c>
      <c r="S15" s="184">
        <f t="shared" si="5"/>
        <v>1082.5209926579362</v>
      </c>
      <c r="T15" s="73">
        <v>1000</v>
      </c>
      <c r="U15" s="72">
        <v>66.856999999999999</v>
      </c>
      <c r="V15" s="72">
        <v>929</v>
      </c>
      <c r="W15" s="72">
        <f t="shared" si="3"/>
        <v>1.0151474840948524</v>
      </c>
      <c r="X15" s="68">
        <f t="shared" si="6"/>
        <v>0.91685171477917593</v>
      </c>
    </row>
    <row r="16" spans="1:24" s="62" customFormat="1" ht="35.25" customHeight="1">
      <c r="A16" s="86">
        <v>39844</v>
      </c>
      <c r="B16" s="66">
        <f t="shared" si="4"/>
        <v>3143</v>
      </c>
      <c r="C16" s="70">
        <v>0.60833333333333328</v>
      </c>
      <c r="D16" s="70">
        <v>0.6118055555555556</v>
      </c>
      <c r="E16" s="69">
        <v>7.0000000000000007E-2</v>
      </c>
      <c r="F16" s="66">
        <v>10</v>
      </c>
      <c r="G16" s="66">
        <v>25</v>
      </c>
      <c r="H16" s="66">
        <v>25</v>
      </c>
      <c r="I16" s="66">
        <v>449</v>
      </c>
      <c r="J16" s="66">
        <v>62</v>
      </c>
      <c r="K16" s="197">
        <f t="shared" si="0"/>
        <v>24.7978421829213</v>
      </c>
      <c r="L16" s="186">
        <f t="shared" si="1"/>
        <v>1081.8692612204525</v>
      </c>
      <c r="M16" s="66">
        <v>1000</v>
      </c>
      <c r="N16" s="66">
        <v>25</v>
      </c>
      <c r="O16" s="71">
        <v>25</v>
      </c>
      <c r="P16" s="71">
        <v>468</v>
      </c>
      <c r="Q16" s="72">
        <v>62</v>
      </c>
      <c r="R16" s="184">
        <f t="shared" si="2"/>
        <v>24.7978421829213</v>
      </c>
      <c r="S16" s="184">
        <f t="shared" si="5"/>
        <v>1190.0561873424977</v>
      </c>
      <c r="T16" s="73">
        <v>1100</v>
      </c>
      <c r="U16" s="72">
        <v>67.491600000000005</v>
      </c>
      <c r="V16" s="72">
        <v>929</v>
      </c>
      <c r="W16" s="72">
        <f t="shared" si="3"/>
        <v>1.0163709273182957</v>
      </c>
      <c r="X16" s="68">
        <f t="shared" si="6"/>
        <v>0.91685171477917593</v>
      </c>
    </row>
    <row r="17" spans="1:24" s="62" customFormat="1" ht="35.25" customHeight="1">
      <c r="A17" s="86">
        <v>39844</v>
      </c>
      <c r="B17" s="66">
        <f t="shared" si="4"/>
        <v>3144</v>
      </c>
      <c r="C17" s="75">
        <v>0.61250000000000004</v>
      </c>
      <c r="D17" s="75">
        <v>0.61458333333333337</v>
      </c>
      <c r="E17" s="76">
        <v>0.3</v>
      </c>
      <c r="F17" s="71">
        <v>3</v>
      </c>
      <c r="G17" s="71">
        <v>52.5</v>
      </c>
      <c r="H17" s="71">
        <v>53</v>
      </c>
      <c r="I17" s="71">
        <v>514</v>
      </c>
      <c r="J17" s="71">
        <v>81</v>
      </c>
      <c r="K17" s="197">
        <f t="shared" si="0"/>
        <v>52.537757501498319</v>
      </c>
      <c r="L17" s="186">
        <f t="shared" si="1"/>
        <v>2594.8233786003129</v>
      </c>
      <c r="M17" s="71">
        <v>2400</v>
      </c>
      <c r="N17" s="71">
        <v>52.5</v>
      </c>
      <c r="O17" s="71">
        <v>53</v>
      </c>
      <c r="P17" s="71">
        <v>495</v>
      </c>
      <c r="Q17" s="72">
        <v>81</v>
      </c>
      <c r="R17" s="184">
        <f t="shared" si="2"/>
        <v>52.537757501498319</v>
      </c>
      <c r="S17" s="184">
        <f t="shared" si="5"/>
        <v>2811.0586601503387</v>
      </c>
      <c r="T17" s="73">
        <v>2600</v>
      </c>
      <c r="U17" s="72">
        <v>68.167500000000004</v>
      </c>
      <c r="V17" s="72">
        <v>929</v>
      </c>
      <c r="W17" s="72">
        <f t="shared" si="3"/>
        <v>1.0176739926739924</v>
      </c>
      <c r="X17" s="68">
        <f t="shared" si="6"/>
        <v>0.91685171477917593</v>
      </c>
    </row>
    <row r="18" spans="1:24" s="62" customFormat="1" ht="35.25" customHeight="1">
      <c r="A18" s="86">
        <v>39844</v>
      </c>
      <c r="B18" s="66">
        <f t="shared" si="4"/>
        <v>3145</v>
      </c>
      <c r="C18" s="75">
        <v>0.61527777777777781</v>
      </c>
      <c r="D18" s="75">
        <v>0.6166666666666667</v>
      </c>
      <c r="E18" s="76">
        <v>0.45</v>
      </c>
      <c r="F18" s="71">
        <v>3</v>
      </c>
      <c r="G18" s="71">
        <v>63.2</v>
      </c>
      <c r="H18" s="71">
        <v>63.5</v>
      </c>
      <c r="I18" s="71">
        <v>569</v>
      </c>
      <c r="J18" s="71">
        <v>88</v>
      </c>
      <c r="K18" s="197">
        <f t="shared" si="0"/>
        <v>62.968503986132518</v>
      </c>
      <c r="L18" s="186">
        <f t="shared" si="1"/>
        <v>3677.303419262535</v>
      </c>
      <c r="M18" s="71">
        <v>3400</v>
      </c>
      <c r="N18" s="66">
        <v>63.2</v>
      </c>
      <c r="O18" s="71">
        <v>64.5</v>
      </c>
      <c r="P18" s="71">
        <v>582</v>
      </c>
      <c r="Q18" s="72">
        <v>88</v>
      </c>
      <c r="R18" s="184">
        <f t="shared" si="2"/>
        <v>63.960133970166105</v>
      </c>
      <c r="S18" s="184">
        <f t="shared" si="5"/>
        <v>3677.303419262535</v>
      </c>
      <c r="T18" s="73">
        <v>3400</v>
      </c>
      <c r="U18" s="72">
        <v>67.793300000000002</v>
      </c>
      <c r="V18" s="72">
        <v>929</v>
      </c>
      <c r="W18" s="72">
        <f t="shared" si="3"/>
        <v>1.0169525737420473</v>
      </c>
      <c r="X18" s="68">
        <f t="shared" si="6"/>
        <v>0.91685171477917593</v>
      </c>
    </row>
    <row r="19" spans="1:24" s="62" customFormat="1" ht="35.25" customHeight="1">
      <c r="A19" s="86">
        <v>39844</v>
      </c>
      <c r="B19" s="66">
        <f t="shared" si="4"/>
        <v>3146</v>
      </c>
      <c r="C19" s="75">
        <v>0.61736111111111114</v>
      </c>
      <c r="D19" s="75">
        <v>0.61944444444444446</v>
      </c>
      <c r="E19" s="76">
        <v>0.65</v>
      </c>
      <c r="F19" s="71">
        <v>3</v>
      </c>
      <c r="G19" s="66">
        <v>74.099999999999994</v>
      </c>
      <c r="H19" s="66">
        <v>74</v>
      </c>
      <c r="I19" s="66">
        <v>645</v>
      </c>
      <c r="J19" s="66">
        <v>91</v>
      </c>
      <c r="K19" s="197">
        <f t="shared" si="0"/>
        <v>73.391284073759195</v>
      </c>
      <c r="L19" s="186">
        <f t="shared" si="1"/>
        <v>4975.8983141359195</v>
      </c>
      <c r="M19" s="66">
        <v>4600</v>
      </c>
      <c r="N19" s="66">
        <v>74.099999999999994</v>
      </c>
      <c r="O19" s="71">
        <v>74</v>
      </c>
      <c r="P19" s="71">
        <v>631</v>
      </c>
      <c r="Q19" s="72">
        <v>91</v>
      </c>
      <c r="R19" s="184">
        <f t="shared" si="2"/>
        <v>73.391284073759195</v>
      </c>
      <c r="S19" s="184">
        <f t="shared" si="5"/>
        <v>5192.2417190983506</v>
      </c>
      <c r="T19" s="73">
        <v>4800</v>
      </c>
      <c r="U19" s="72">
        <v>67.64</v>
      </c>
      <c r="V19" s="72">
        <v>929</v>
      </c>
      <c r="W19" s="72">
        <f t="shared" si="3"/>
        <v>1.0166570271833431</v>
      </c>
      <c r="X19" s="68">
        <f t="shared" si="6"/>
        <v>0.91685171477917593</v>
      </c>
    </row>
    <row r="20" spans="1:24" s="62" customFormat="1" ht="35.25" customHeight="1">
      <c r="A20" s="86">
        <v>39844</v>
      </c>
      <c r="B20" s="66">
        <f t="shared" si="4"/>
        <v>3147</v>
      </c>
      <c r="C20" s="75">
        <v>0.62013888888888891</v>
      </c>
      <c r="D20" s="75">
        <v>0.62222222222222223</v>
      </c>
      <c r="E20" s="76">
        <v>0.85</v>
      </c>
      <c r="F20" s="71">
        <v>3</v>
      </c>
      <c r="G20" s="66">
        <v>82.7</v>
      </c>
      <c r="H20" s="66">
        <v>82.5</v>
      </c>
      <c r="I20" s="66">
        <v>719</v>
      </c>
      <c r="J20" s="66">
        <v>96</v>
      </c>
      <c r="K20" s="197">
        <f t="shared" si="0"/>
        <v>81.813994960770813</v>
      </c>
      <c r="L20" s="186">
        <f t="shared" si="1"/>
        <v>6273.3936952109598</v>
      </c>
      <c r="M20" s="66">
        <v>5800</v>
      </c>
      <c r="N20" s="66">
        <v>82.7</v>
      </c>
      <c r="O20" s="71">
        <v>82.5</v>
      </c>
      <c r="P20" s="71">
        <v>731</v>
      </c>
      <c r="Q20" s="72">
        <v>96</v>
      </c>
      <c r="R20" s="184">
        <f t="shared" si="2"/>
        <v>81.813994960770813</v>
      </c>
      <c r="S20" s="184">
        <f t="shared" si="5"/>
        <v>6273.3936952109598</v>
      </c>
      <c r="T20" s="73">
        <v>5800</v>
      </c>
      <c r="U20" s="72">
        <v>67.734999999999999</v>
      </c>
      <c r="V20" s="72">
        <v>929</v>
      </c>
      <c r="W20" s="72">
        <f t="shared" si="3"/>
        <v>1.016840177366493</v>
      </c>
      <c r="X20" s="68">
        <f t="shared" si="6"/>
        <v>0.91685171477917593</v>
      </c>
    </row>
    <row r="21" spans="1:24" s="62" customFormat="1" ht="35.25" customHeight="1">
      <c r="A21" s="86">
        <v>39844</v>
      </c>
      <c r="B21" s="66">
        <f t="shared" si="4"/>
        <v>3148</v>
      </c>
      <c r="C21" s="75">
        <v>0.62291666666666667</v>
      </c>
      <c r="D21" s="75">
        <v>0.62430555555555556</v>
      </c>
      <c r="E21" s="76">
        <v>1</v>
      </c>
      <c r="F21" s="71">
        <v>2</v>
      </c>
      <c r="G21" s="66">
        <v>87</v>
      </c>
      <c r="H21" s="66">
        <v>88.5</v>
      </c>
      <c r="I21" s="66">
        <v>786</v>
      </c>
      <c r="J21" s="66">
        <v>98</v>
      </c>
      <c r="K21" s="197">
        <f t="shared" si="0"/>
        <v>87.745946984717534</v>
      </c>
      <c r="L21" s="186">
        <f t="shared" si="1"/>
        <v>8002.3291892595926</v>
      </c>
      <c r="M21" s="66">
        <v>7400</v>
      </c>
      <c r="N21" s="66">
        <v>87</v>
      </c>
      <c r="O21" s="71">
        <v>88.2</v>
      </c>
      <c r="P21" s="71">
        <v>779</v>
      </c>
      <c r="Q21" s="72">
        <v>98</v>
      </c>
      <c r="R21" s="184">
        <f t="shared" si="2"/>
        <v>87.448503096633743</v>
      </c>
      <c r="S21" s="184">
        <f t="shared" si="5"/>
        <v>8002.3291892595926</v>
      </c>
      <c r="T21" s="73">
        <v>7400</v>
      </c>
      <c r="U21" s="72">
        <v>67.953299999999999</v>
      </c>
      <c r="V21" s="72">
        <v>929</v>
      </c>
      <c r="W21" s="72">
        <f t="shared" si="3"/>
        <v>1.0172610372084054</v>
      </c>
      <c r="X21" s="68">
        <f t="shared" si="6"/>
        <v>0.91685171477917593</v>
      </c>
    </row>
    <row r="22" spans="1:24" s="62" customFormat="1" ht="35.25" customHeight="1">
      <c r="A22" s="86">
        <v>39844</v>
      </c>
      <c r="B22" s="66">
        <f t="shared" si="4"/>
        <v>3149</v>
      </c>
      <c r="C22" s="75">
        <v>0.625</v>
      </c>
      <c r="D22" s="75">
        <v>0.63194444444444442</v>
      </c>
      <c r="E22" s="76">
        <v>7.0000000000000007E-2</v>
      </c>
      <c r="F22" s="71">
        <v>10</v>
      </c>
      <c r="G22" s="66">
        <v>25</v>
      </c>
      <c r="H22" s="66">
        <v>25.1</v>
      </c>
      <c r="I22" s="66">
        <v>434</v>
      </c>
      <c r="J22" s="66">
        <v>62</v>
      </c>
      <c r="K22" s="197">
        <f t="shared" si="0"/>
        <v>24.889947988269224</v>
      </c>
      <c r="L22" s="186">
        <f t="shared" si="1"/>
        <v>973.40523028241864</v>
      </c>
      <c r="M22" s="66">
        <v>900</v>
      </c>
      <c r="N22" s="66">
        <v>25</v>
      </c>
      <c r="O22" s="71">
        <v>25</v>
      </c>
      <c r="P22" s="71">
        <v>449</v>
      </c>
      <c r="Q22" s="72">
        <v>62</v>
      </c>
      <c r="R22" s="184">
        <f t="shared" si="2"/>
        <v>24.790784848873727</v>
      </c>
      <c r="S22" s="184">
        <f t="shared" si="5"/>
        <v>1189.7175036785118</v>
      </c>
      <c r="T22" s="73">
        <v>1100</v>
      </c>
      <c r="U22" s="72">
        <v>67.791799999999995</v>
      </c>
      <c r="V22" s="72">
        <v>929</v>
      </c>
      <c r="W22" s="72">
        <f t="shared" si="3"/>
        <v>1.0169496818970503</v>
      </c>
      <c r="X22" s="68">
        <f t="shared" si="6"/>
        <v>0.91685171477917593</v>
      </c>
    </row>
    <row r="23" spans="1:24" s="62" customFormat="1" ht="35.25" customHeight="1">
      <c r="A23" s="86">
        <v>39844</v>
      </c>
      <c r="B23" s="66">
        <f t="shared" si="4"/>
        <v>3150</v>
      </c>
      <c r="C23" s="75">
        <v>0.63263888888888886</v>
      </c>
      <c r="D23" s="75">
        <v>0.63611111111111118</v>
      </c>
      <c r="E23" s="76">
        <v>0.04</v>
      </c>
      <c r="F23" s="71">
        <v>10</v>
      </c>
      <c r="G23" s="66">
        <v>21</v>
      </c>
      <c r="H23" s="66">
        <v>21.9</v>
      </c>
      <c r="I23" s="66">
        <v>459</v>
      </c>
      <c r="J23" s="66">
        <v>58</v>
      </c>
      <c r="K23" s="197">
        <f t="shared" si="0"/>
        <v>21.712031577973807</v>
      </c>
      <c r="L23" s="186">
        <f t="shared" si="1"/>
        <v>973.19474452048735</v>
      </c>
      <c r="M23" s="66">
        <v>900</v>
      </c>
      <c r="N23" s="66">
        <v>21</v>
      </c>
      <c r="O23" s="71">
        <v>20</v>
      </c>
      <c r="P23" s="71">
        <v>479</v>
      </c>
      <c r="Q23" s="72">
        <v>58</v>
      </c>
      <c r="R23" s="184">
        <f t="shared" si="2"/>
        <v>19.828339340615351</v>
      </c>
      <c r="S23" s="184">
        <f t="shared" si="5"/>
        <v>1081.3274939116527</v>
      </c>
      <c r="T23" s="73">
        <v>1000</v>
      </c>
      <c r="U23" s="72">
        <v>68.02</v>
      </c>
      <c r="V23" s="72">
        <v>929</v>
      </c>
      <c r="W23" s="72">
        <f t="shared" si="3"/>
        <v>1.0173896279159436</v>
      </c>
      <c r="X23" s="68">
        <f t="shared" si="6"/>
        <v>0.91685171477917593</v>
      </c>
    </row>
    <row r="24" spans="1:24" s="62" customFormat="1" ht="35.25" customHeight="1" thickBot="1">
      <c r="A24" s="77"/>
      <c r="B24" s="78"/>
      <c r="C24" s="78"/>
      <c r="D24" s="79">
        <v>0.63749999999999996</v>
      </c>
      <c r="E24" s="80" t="s">
        <v>15</v>
      </c>
      <c r="F24" s="52">
        <v>5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81"/>
      <c r="R24" s="81"/>
      <c r="S24" s="81"/>
      <c r="T24" s="81"/>
      <c r="U24" s="81"/>
      <c r="V24" s="81"/>
      <c r="W24" s="81"/>
      <c r="X24" s="55"/>
    </row>
    <row r="25" spans="1:24">
      <c r="E25" s="82"/>
      <c r="F25" s="83"/>
    </row>
    <row r="26" spans="1:24" ht="21">
      <c r="E26" s="84" t="s">
        <v>16</v>
      </c>
      <c r="F26" s="85">
        <f>SUM(F6:F24)</f>
        <v>141</v>
      </c>
    </row>
  </sheetData>
  <mergeCells count="3">
    <mergeCell ref="G3:M3"/>
    <mergeCell ref="N3:T3"/>
    <mergeCell ref="U3:X3"/>
  </mergeCells>
  <phoneticPr fontId="1" type="noConversion"/>
  <pageMargins left="0.33" right="0.21" top="0.64" bottom="0.56000000000000005" header="0.5" footer="0.5"/>
  <pageSetup scale="55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topLeftCell="K17" zoomScale="60" zoomScaleNormal="100" workbookViewId="0">
      <selection activeCell="V6" sqref="V6"/>
    </sheetView>
  </sheetViews>
  <sheetFormatPr defaultColWidth="12.5546875" defaultRowHeight="20.399999999999999"/>
  <cols>
    <col min="1" max="1" width="15.6640625" style="45" customWidth="1"/>
    <col min="2" max="2" width="16.5546875" style="45" bestFit="1" customWidth="1"/>
    <col min="3" max="3" width="19" style="45" customWidth="1"/>
    <col min="4" max="4" width="18.88671875" style="45" customWidth="1"/>
    <col min="5" max="5" width="23.33203125" style="45" bestFit="1" customWidth="1"/>
    <col min="6" max="6" width="15.5546875" style="45" bestFit="1" customWidth="1"/>
    <col min="7" max="7" width="12.5546875" style="45" customWidth="1"/>
    <col min="8" max="8" width="15.5546875" style="45" bestFit="1" customWidth="1"/>
    <col min="9" max="12" width="12.5546875" style="45" customWidth="1"/>
    <col min="13" max="13" width="15.5546875" style="45" bestFit="1" customWidth="1"/>
    <col min="14" max="14" width="12.5546875" style="45" customWidth="1"/>
    <col min="15" max="15" width="15.5546875" style="45" bestFit="1" customWidth="1"/>
    <col min="16" max="19" width="12.5546875" style="45" customWidth="1"/>
    <col min="20" max="20" width="14.6640625" style="45" customWidth="1"/>
    <col min="21" max="23" width="12.5546875" style="45" customWidth="1"/>
    <col min="24" max="24" width="15.5546875" style="45" bestFit="1" customWidth="1"/>
    <col min="25" max="16384" width="12.5546875" style="45"/>
  </cols>
  <sheetData>
    <row r="1" spans="1:24" ht="21">
      <c r="A1" s="44" t="s">
        <v>26</v>
      </c>
    </row>
    <row r="2" spans="1:24" ht="21" thickBot="1"/>
    <row r="3" spans="1:24" ht="42">
      <c r="A3" s="46" t="s">
        <v>0</v>
      </c>
      <c r="B3" s="47" t="s">
        <v>1</v>
      </c>
      <c r="C3" s="35" t="s">
        <v>2</v>
      </c>
      <c r="D3" s="35" t="s">
        <v>3</v>
      </c>
      <c r="E3" s="48" t="s">
        <v>4</v>
      </c>
      <c r="F3" s="49" t="s">
        <v>5</v>
      </c>
      <c r="G3" s="217" t="s">
        <v>6</v>
      </c>
      <c r="H3" s="217"/>
      <c r="I3" s="217"/>
      <c r="J3" s="217"/>
      <c r="K3" s="217"/>
      <c r="L3" s="217"/>
      <c r="M3" s="217"/>
      <c r="N3" s="218" t="s">
        <v>7</v>
      </c>
      <c r="O3" s="219"/>
      <c r="P3" s="219"/>
      <c r="Q3" s="219"/>
      <c r="R3" s="219"/>
      <c r="S3" s="219"/>
      <c r="T3" s="220"/>
      <c r="U3" s="218" t="s">
        <v>89</v>
      </c>
      <c r="V3" s="219"/>
      <c r="W3" s="219"/>
      <c r="X3" s="221"/>
    </row>
    <row r="4" spans="1:24" ht="21.6" thickBot="1">
      <c r="A4" s="50"/>
      <c r="B4" s="51"/>
      <c r="C4" s="52" t="s">
        <v>8</v>
      </c>
      <c r="D4" s="52" t="s">
        <v>8</v>
      </c>
      <c r="E4" s="53"/>
      <c r="F4" s="54" t="s">
        <v>9</v>
      </c>
      <c r="G4" s="52" t="s">
        <v>10</v>
      </c>
      <c r="H4" s="52" t="s">
        <v>19</v>
      </c>
      <c r="I4" s="52" t="s">
        <v>11</v>
      </c>
      <c r="J4" s="52" t="s">
        <v>12</v>
      </c>
      <c r="K4" s="52" t="s">
        <v>87</v>
      </c>
      <c r="L4" s="52" t="s">
        <v>82</v>
      </c>
      <c r="M4" s="52" t="s">
        <v>13</v>
      </c>
      <c r="N4" s="52" t="s">
        <v>10</v>
      </c>
      <c r="O4" s="52" t="s">
        <v>19</v>
      </c>
      <c r="P4" s="52" t="s">
        <v>11</v>
      </c>
      <c r="Q4" s="52" t="s">
        <v>12</v>
      </c>
      <c r="R4" s="81" t="s">
        <v>87</v>
      </c>
      <c r="S4" s="81" t="s">
        <v>82</v>
      </c>
      <c r="T4" s="55" t="s">
        <v>13</v>
      </c>
      <c r="U4" s="170" t="s">
        <v>83</v>
      </c>
      <c r="V4" s="170" t="s">
        <v>84</v>
      </c>
      <c r="W4" s="170" t="s">
        <v>85</v>
      </c>
      <c r="X4" s="55" t="s">
        <v>86</v>
      </c>
    </row>
    <row r="5" spans="1:24" s="62" customFormat="1" ht="35.25" customHeight="1">
      <c r="A5" s="56"/>
      <c r="B5" s="57"/>
      <c r="C5" s="57"/>
      <c r="D5" s="57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  <c r="R5" s="60"/>
      <c r="S5" s="60"/>
      <c r="T5" s="60"/>
      <c r="U5" s="60"/>
      <c r="V5" s="60"/>
      <c r="W5" s="60"/>
      <c r="X5" s="61"/>
    </row>
    <row r="6" spans="1:24" s="62" customFormat="1" ht="35.25" customHeight="1">
      <c r="A6" s="63"/>
      <c r="B6" s="64"/>
      <c r="C6" s="70">
        <v>0.29930555555555555</v>
      </c>
      <c r="D6" s="70">
        <v>0.30208333333333331</v>
      </c>
      <c r="E6" s="65" t="s">
        <v>14</v>
      </c>
      <c r="F6" s="66">
        <v>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U6" s="67"/>
      <c r="V6" s="67"/>
      <c r="W6" s="67"/>
      <c r="X6" s="68"/>
    </row>
    <row r="7" spans="1:24" s="62" customFormat="1" ht="35.25" customHeight="1">
      <c r="A7" s="86">
        <v>39846</v>
      </c>
      <c r="B7" s="66">
        <v>201</v>
      </c>
      <c r="C7" s="70">
        <v>0.30277777777777776</v>
      </c>
      <c r="D7" s="70">
        <v>0.31041666666666667</v>
      </c>
      <c r="E7" s="88">
        <v>0.04</v>
      </c>
      <c r="F7" s="89">
        <v>15</v>
      </c>
      <c r="G7" s="89">
        <v>21</v>
      </c>
      <c r="H7" s="66">
        <v>21</v>
      </c>
      <c r="I7" s="66">
        <v>447</v>
      </c>
      <c r="J7" s="66">
        <v>58</v>
      </c>
      <c r="K7" s="66">
        <f t="shared" ref="K7:K23" si="0">H7/W7^0.5</f>
        <v>21.338300239614945</v>
      </c>
      <c r="L7" s="66">
        <f t="shared" ref="L7:L23" si="1">M7/X7/W7^0.5</f>
        <v>987.8632067220459</v>
      </c>
      <c r="M7" s="66">
        <v>900</v>
      </c>
      <c r="N7" s="66">
        <v>21</v>
      </c>
      <c r="O7" s="66">
        <v>20.5</v>
      </c>
      <c r="P7" s="66">
        <v>455</v>
      </c>
      <c r="Q7" s="67">
        <v>58</v>
      </c>
      <c r="R7" s="67">
        <f t="shared" ref="R7:R23" si="2">O7/W7^0.5</f>
        <v>20.830245472005064</v>
      </c>
      <c r="S7" s="67">
        <f>T7/X7/W7^0.5</f>
        <v>1207.3883637713893</v>
      </c>
      <c r="T7" s="68">
        <v>1100</v>
      </c>
      <c r="U7" s="67">
        <v>42.683300000000003</v>
      </c>
      <c r="V7" s="67">
        <v>938</v>
      </c>
      <c r="W7" s="67">
        <f t="shared" ref="W7:W14" si="3">(U7+459.7)/(59+459.7)</f>
        <v>0.96854308849045678</v>
      </c>
      <c r="X7" s="68">
        <f>V7/1013.25</f>
        <v>0.92573402417962003</v>
      </c>
    </row>
    <row r="8" spans="1:24" s="62" customFormat="1" ht="35.25" customHeight="1">
      <c r="A8" s="86">
        <v>39846</v>
      </c>
      <c r="B8" s="66">
        <f t="shared" ref="B8:B14" si="4">B7+1</f>
        <v>202</v>
      </c>
      <c r="C8" s="70">
        <v>0.3263888888888889</v>
      </c>
      <c r="D8" s="70">
        <v>0.33055555555555555</v>
      </c>
      <c r="E8" s="88">
        <v>7.0000000000000007E-2</v>
      </c>
      <c r="F8" s="89">
        <v>10</v>
      </c>
      <c r="G8" s="89">
        <v>25</v>
      </c>
      <c r="H8" s="66">
        <v>25</v>
      </c>
      <c r="I8" s="66">
        <v>424</v>
      </c>
      <c r="J8" s="66">
        <v>62</v>
      </c>
      <c r="K8" s="66">
        <f t="shared" si="0"/>
        <v>25.308647527580021</v>
      </c>
      <c r="L8" s="66">
        <f t="shared" si="1"/>
        <v>1093.5602177961814</v>
      </c>
      <c r="M8" s="66">
        <v>1000</v>
      </c>
      <c r="N8" s="66">
        <v>25</v>
      </c>
      <c r="O8" s="66">
        <v>25.1</v>
      </c>
      <c r="P8" s="66">
        <v>445</v>
      </c>
      <c r="Q8" s="67">
        <v>62</v>
      </c>
      <c r="R8" s="67">
        <f t="shared" si="2"/>
        <v>25.409882117690341</v>
      </c>
      <c r="S8" s="67">
        <f t="shared" ref="S8:S15" si="5">T8/X8/W8^0.5</f>
        <v>1202.9162395757996</v>
      </c>
      <c r="T8" s="68">
        <v>1100</v>
      </c>
      <c r="U8" s="67">
        <v>46.425699999999999</v>
      </c>
      <c r="V8" s="67">
        <v>938</v>
      </c>
      <c r="W8" s="67">
        <f t="shared" si="3"/>
        <v>0.97575804896857521</v>
      </c>
      <c r="X8" s="68">
        <f t="shared" ref="X8:X23" si="6">V8/1013.25</f>
        <v>0.92573402417962003</v>
      </c>
    </row>
    <row r="9" spans="1:24" s="62" customFormat="1" ht="35.25" customHeight="1">
      <c r="A9" s="86">
        <v>39846</v>
      </c>
      <c r="B9" s="66">
        <f t="shared" si="4"/>
        <v>203</v>
      </c>
      <c r="C9" s="70">
        <v>0.33124999999999999</v>
      </c>
      <c r="D9" s="70">
        <v>0.3347222222222222</v>
      </c>
      <c r="E9" s="88">
        <v>0.3</v>
      </c>
      <c r="F9" s="89">
        <v>10</v>
      </c>
      <c r="G9" s="89">
        <v>52.5</v>
      </c>
      <c r="H9" s="66">
        <v>52.5</v>
      </c>
      <c r="I9" s="66">
        <v>496</v>
      </c>
      <c r="J9" s="66">
        <v>71</v>
      </c>
      <c r="K9" s="66">
        <f t="shared" si="0"/>
        <v>53.127123089499015</v>
      </c>
      <c r="L9" s="66">
        <f t="shared" si="1"/>
        <v>2732.8184318425665</v>
      </c>
      <c r="M9" s="66">
        <v>2500</v>
      </c>
      <c r="N9" s="66">
        <v>52.5</v>
      </c>
      <c r="O9" s="66">
        <v>52.5</v>
      </c>
      <c r="P9" s="66">
        <v>490</v>
      </c>
      <c r="Q9" s="67">
        <v>71</v>
      </c>
      <c r="R9" s="67">
        <f t="shared" si="2"/>
        <v>53.127123089499015</v>
      </c>
      <c r="S9" s="67">
        <f t="shared" si="5"/>
        <v>2842.1311691162691</v>
      </c>
      <c r="T9" s="68">
        <v>2600</v>
      </c>
      <c r="U9" s="67">
        <v>46.826599999999999</v>
      </c>
      <c r="V9" s="67">
        <v>938</v>
      </c>
      <c r="W9" s="67">
        <f t="shared" si="3"/>
        <v>0.9765309427414689</v>
      </c>
      <c r="X9" s="68">
        <f t="shared" si="6"/>
        <v>0.92573402417962003</v>
      </c>
    </row>
    <row r="10" spans="1:24" s="62" customFormat="1" ht="35.25" customHeight="1">
      <c r="A10" s="86">
        <v>39846</v>
      </c>
      <c r="B10" s="66">
        <f t="shared" si="4"/>
        <v>204</v>
      </c>
      <c r="C10" s="70">
        <v>0.3347222222222222</v>
      </c>
      <c r="D10" s="70">
        <v>0.33888888888888885</v>
      </c>
      <c r="E10" s="88">
        <v>0.45</v>
      </c>
      <c r="F10" s="89">
        <v>10</v>
      </c>
      <c r="G10" s="89">
        <v>63.2</v>
      </c>
      <c r="H10" s="66">
        <v>63.5</v>
      </c>
      <c r="I10" s="66">
        <v>552</v>
      </c>
      <c r="J10" s="66">
        <v>84</v>
      </c>
      <c r="K10" s="66">
        <f t="shared" si="0"/>
        <v>64.235849547247511</v>
      </c>
      <c r="L10" s="66">
        <f t="shared" si="1"/>
        <v>3715.3218186247336</v>
      </c>
      <c r="M10" s="66">
        <v>3400</v>
      </c>
      <c r="N10" s="66">
        <v>63.2</v>
      </c>
      <c r="O10" s="66">
        <v>63.5</v>
      </c>
      <c r="P10" s="66">
        <v>538</v>
      </c>
      <c r="Q10" s="67">
        <v>84</v>
      </c>
      <c r="R10" s="67">
        <f t="shared" si="2"/>
        <v>64.235849547247511</v>
      </c>
      <c r="S10" s="67">
        <f t="shared" si="5"/>
        <v>3824.5959897607554</v>
      </c>
      <c r="T10" s="68">
        <v>3500</v>
      </c>
      <c r="U10" s="67">
        <v>47.184199999999997</v>
      </c>
      <c r="V10" s="67">
        <v>938</v>
      </c>
      <c r="W10" s="67">
        <f t="shared" si="3"/>
        <v>0.97722035858877954</v>
      </c>
      <c r="X10" s="68">
        <f t="shared" si="6"/>
        <v>0.92573402417962003</v>
      </c>
    </row>
    <row r="11" spans="1:24" s="62" customFormat="1" ht="35.25" customHeight="1">
      <c r="A11" s="86">
        <v>39846</v>
      </c>
      <c r="B11" s="66">
        <f t="shared" si="4"/>
        <v>205</v>
      </c>
      <c r="C11" s="70">
        <v>0.33888888888888885</v>
      </c>
      <c r="D11" s="70">
        <v>0.3430555555555555</v>
      </c>
      <c r="E11" s="88">
        <v>0.65</v>
      </c>
      <c r="F11" s="89">
        <v>10</v>
      </c>
      <c r="G11" s="89">
        <v>74.099999999999994</v>
      </c>
      <c r="H11" s="66">
        <v>74</v>
      </c>
      <c r="I11" s="66">
        <v>623</v>
      </c>
      <c r="J11" s="66">
        <v>89</v>
      </c>
      <c r="K11" s="66">
        <f t="shared" si="0"/>
        <v>74.819784420423019</v>
      </c>
      <c r="L11" s="66">
        <f t="shared" si="1"/>
        <v>5242.5157538634439</v>
      </c>
      <c r="M11" s="66">
        <v>4800</v>
      </c>
      <c r="N11" s="66">
        <v>74.099999999999994</v>
      </c>
      <c r="O11" s="66">
        <v>74.2</v>
      </c>
      <c r="P11" s="66">
        <v>615</v>
      </c>
      <c r="Q11" s="67">
        <v>89</v>
      </c>
      <c r="R11" s="67">
        <f t="shared" si="2"/>
        <v>75.022000053991732</v>
      </c>
      <c r="S11" s="67">
        <f t="shared" si="5"/>
        <v>5460.953910274422</v>
      </c>
      <c r="T11" s="68">
        <v>5000</v>
      </c>
      <c r="U11" s="67">
        <v>47.695700000000002</v>
      </c>
      <c r="V11" s="67">
        <v>938</v>
      </c>
      <c r="W11" s="67">
        <f t="shared" si="3"/>
        <v>0.97820647773279334</v>
      </c>
      <c r="X11" s="68">
        <f t="shared" si="6"/>
        <v>0.92573402417962003</v>
      </c>
    </row>
    <row r="12" spans="1:24" s="62" customFormat="1" ht="35.25" customHeight="1">
      <c r="A12" s="86">
        <v>39846</v>
      </c>
      <c r="B12" s="66">
        <f t="shared" si="4"/>
        <v>206</v>
      </c>
      <c r="C12" s="70">
        <v>0.3430555555555555</v>
      </c>
      <c r="D12" s="70">
        <v>0.34930555555555554</v>
      </c>
      <c r="E12" s="88">
        <v>0.85</v>
      </c>
      <c r="F12" s="89">
        <v>10</v>
      </c>
      <c r="G12" s="89">
        <v>82.7</v>
      </c>
      <c r="H12" s="66">
        <v>82.7</v>
      </c>
      <c r="I12" s="66">
        <v>706</v>
      </c>
      <c r="J12" s="66">
        <v>92</v>
      </c>
      <c r="K12" s="66">
        <f t="shared" si="0"/>
        <v>83.57900332552218</v>
      </c>
      <c r="L12" s="66">
        <f t="shared" si="1"/>
        <v>6986.9144616184867</v>
      </c>
      <c r="M12" s="66">
        <v>6400</v>
      </c>
      <c r="N12" s="66">
        <v>82.7</v>
      </c>
      <c r="O12" s="66">
        <v>82.7</v>
      </c>
      <c r="P12" s="66">
        <v>698</v>
      </c>
      <c r="Q12" s="67">
        <v>92</v>
      </c>
      <c r="R12" s="67">
        <f t="shared" si="2"/>
        <v>83.57900332552218</v>
      </c>
      <c r="S12" s="67">
        <f t="shared" si="5"/>
        <v>6986.9144616184867</v>
      </c>
      <c r="T12" s="68">
        <v>6400</v>
      </c>
      <c r="U12" s="67">
        <v>48.146999999999998</v>
      </c>
      <c r="V12" s="67">
        <v>938</v>
      </c>
      <c r="W12" s="67">
        <f t="shared" si="3"/>
        <v>0.97907653749759005</v>
      </c>
      <c r="X12" s="68">
        <f t="shared" si="6"/>
        <v>0.92573402417962003</v>
      </c>
    </row>
    <row r="13" spans="1:24" s="62" customFormat="1" ht="35.25" customHeight="1">
      <c r="A13" s="86">
        <v>39846</v>
      </c>
      <c r="B13" s="66">
        <f t="shared" si="4"/>
        <v>207</v>
      </c>
      <c r="C13" s="70">
        <v>0.34930555555555554</v>
      </c>
      <c r="D13" s="70">
        <v>0.35069444444444442</v>
      </c>
      <c r="E13" s="88">
        <v>1</v>
      </c>
      <c r="F13" s="89">
        <v>2</v>
      </c>
      <c r="G13" s="89">
        <v>87</v>
      </c>
      <c r="H13" s="66">
        <v>86.2</v>
      </c>
      <c r="I13" s="66">
        <v>735</v>
      </c>
      <c r="J13" s="66">
        <v>96</v>
      </c>
      <c r="K13" s="66">
        <f t="shared" si="0"/>
        <v>87.071663638530637</v>
      </c>
      <c r="L13" s="66">
        <f t="shared" si="1"/>
        <v>7856.2599858084832</v>
      </c>
      <c r="M13" s="66">
        <v>7200</v>
      </c>
      <c r="N13" s="66">
        <v>87</v>
      </c>
      <c r="O13" s="66">
        <v>86.5</v>
      </c>
      <c r="P13" s="66">
        <v>726</v>
      </c>
      <c r="Q13" s="67">
        <v>96</v>
      </c>
      <c r="R13" s="67">
        <f t="shared" si="2"/>
        <v>87.374697270683285</v>
      </c>
      <c r="S13" s="67">
        <f t="shared" si="5"/>
        <v>7856.2599858084832</v>
      </c>
      <c r="T13" s="68">
        <v>7200</v>
      </c>
      <c r="U13" s="72">
        <v>48.666699999999999</v>
      </c>
      <c r="V13" s="72">
        <v>938</v>
      </c>
      <c r="W13" s="72">
        <f t="shared" si="3"/>
        <v>0.98007846539425469</v>
      </c>
      <c r="X13" s="68">
        <f t="shared" si="6"/>
        <v>0.92573402417962003</v>
      </c>
    </row>
    <row r="14" spans="1:24" s="62" customFormat="1" ht="35.25" customHeight="1">
      <c r="A14" s="86">
        <v>39846</v>
      </c>
      <c r="B14" s="66">
        <f t="shared" si="4"/>
        <v>208</v>
      </c>
      <c r="C14" s="70">
        <v>0.35138888888888892</v>
      </c>
      <c r="D14" s="70">
        <v>0.3576388888888889</v>
      </c>
      <c r="E14" s="88">
        <v>0.04</v>
      </c>
      <c r="F14" s="89">
        <v>10</v>
      </c>
      <c r="G14" s="89">
        <v>21</v>
      </c>
      <c r="H14" s="66">
        <v>20.5</v>
      </c>
      <c r="I14" s="66">
        <v>419</v>
      </c>
      <c r="J14" s="66">
        <v>58</v>
      </c>
      <c r="K14" s="66">
        <f t="shared" si="0"/>
        <v>20.69874346242435</v>
      </c>
      <c r="L14" s="66">
        <f t="shared" si="1"/>
        <v>981.62679452760551</v>
      </c>
      <c r="M14" s="66">
        <v>900</v>
      </c>
      <c r="N14" s="66">
        <v>21</v>
      </c>
      <c r="O14" s="71">
        <v>20.5</v>
      </c>
      <c r="P14" s="71">
        <v>438</v>
      </c>
      <c r="Q14" s="72">
        <v>58</v>
      </c>
      <c r="R14" s="67">
        <f t="shared" si="2"/>
        <v>20.69874346242435</v>
      </c>
      <c r="S14" s="67">
        <f t="shared" si="5"/>
        <v>1090.6964383640061</v>
      </c>
      <c r="T14" s="73">
        <v>1000</v>
      </c>
      <c r="U14" s="72">
        <v>49.087000000000003</v>
      </c>
      <c r="V14" s="72">
        <v>938</v>
      </c>
      <c r="W14" s="72">
        <f t="shared" si="3"/>
        <v>0.98088876036244443</v>
      </c>
      <c r="X14" s="68">
        <f t="shared" si="6"/>
        <v>0.92573402417962003</v>
      </c>
    </row>
    <row r="15" spans="1:24" s="62" customFormat="1" ht="35.25" customHeight="1">
      <c r="A15" s="86">
        <v>39846</v>
      </c>
      <c r="B15" s="66"/>
      <c r="C15" s="70">
        <v>0.4055555555555555</v>
      </c>
      <c r="D15" s="70">
        <v>0.4201388888888889</v>
      </c>
      <c r="E15" s="90">
        <v>0.04</v>
      </c>
      <c r="F15" s="91">
        <v>10</v>
      </c>
      <c r="G15" s="91">
        <v>21</v>
      </c>
      <c r="H15" s="66">
        <v>21.5</v>
      </c>
      <c r="I15" s="66">
        <v>443</v>
      </c>
      <c r="J15" s="66">
        <v>56</v>
      </c>
      <c r="K15" s="66">
        <f t="shared" si="0"/>
        <v>21.588474702225966</v>
      </c>
      <c r="L15" s="66">
        <f t="shared" si="1"/>
        <v>976.20220126084268</v>
      </c>
      <c r="M15" s="66">
        <v>900</v>
      </c>
      <c r="N15" s="66">
        <v>21</v>
      </c>
      <c r="O15" s="71">
        <v>20.5</v>
      </c>
      <c r="P15" s="71">
        <v>476</v>
      </c>
      <c r="Q15" s="72">
        <v>56</v>
      </c>
      <c r="R15" s="72">
        <f t="shared" si="2"/>
        <v>20.584359599796851</v>
      </c>
      <c r="S15" s="67">
        <f t="shared" si="5"/>
        <v>1084.6691125120474</v>
      </c>
      <c r="T15" s="73">
        <v>1000</v>
      </c>
      <c r="U15" s="72">
        <v>54.757199999999997</v>
      </c>
      <c r="V15" s="72">
        <v>938</v>
      </c>
      <c r="W15" s="72">
        <f>(U15+459.7)/(59+459.7)</f>
        <v>0.99182032003084619</v>
      </c>
      <c r="X15" s="68">
        <f t="shared" si="6"/>
        <v>0.92573402417962003</v>
      </c>
    </row>
    <row r="16" spans="1:24" s="62" customFormat="1" ht="35.25" customHeight="1">
      <c r="A16" s="86">
        <v>39846</v>
      </c>
      <c r="B16" s="66">
        <f>B14+1</f>
        <v>209</v>
      </c>
      <c r="C16" s="70">
        <v>0.4201388888888889</v>
      </c>
      <c r="D16" s="70">
        <v>0.42499999999999999</v>
      </c>
      <c r="E16" s="90">
        <v>7.0000000000000007E-2</v>
      </c>
      <c r="F16" s="91">
        <v>10</v>
      </c>
      <c r="G16" s="91">
        <v>25</v>
      </c>
      <c r="H16" s="66">
        <v>24.9</v>
      </c>
      <c r="I16" s="66">
        <v>434</v>
      </c>
      <c r="J16" s="66">
        <v>64</v>
      </c>
      <c r="K16" s="66">
        <f t="shared" si="0"/>
        <v>24.976045451176574</v>
      </c>
      <c r="L16" s="66">
        <f t="shared" si="1"/>
        <v>975.17062912906215</v>
      </c>
      <c r="M16" s="66">
        <v>900</v>
      </c>
      <c r="N16" s="66">
        <v>25</v>
      </c>
      <c r="O16" s="71">
        <v>25</v>
      </c>
      <c r="P16" s="71">
        <v>449</v>
      </c>
      <c r="Q16" s="72">
        <v>64</v>
      </c>
      <c r="R16" s="72">
        <f t="shared" si="2"/>
        <v>25.076350854594956</v>
      </c>
      <c r="S16" s="72">
        <f>T16/X16/W16^0.5</f>
        <v>1300.227505505416</v>
      </c>
      <c r="T16" s="73">
        <v>1200</v>
      </c>
      <c r="U16" s="72">
        <v>55.846200000000003</v>
      </c>
      <c r="V16" s="72">
        <v>938</v>
      </c>
      <c r="W16" s="72">
        <f t="shared" ref="W16:W23" si="7">(U16+459.7)/(59+459.7)</f>
        <v>0.99391979949874676</v>
      </c>
      <c r="X16" s="68">
        <f t="shared" si="6"/>
        <v>0.92573402417962003</v>
      </c>
    </row>
    <row r="17" spans="1:24" s="62" customFormat="1" ht="35.25" customHeight="1">
      <c r="A17" s="86">
        <v>39846</v>
      </c>
      <c r="B17" s="66">
        <f t="shared" ref="B17:B23" si="8">B16+1</f>
        <v>210</v>
      </c>
      <c r="C17" s="75">
        <v>0.42569444444444443</v>
      </c>
      <c r="D17" s="75">
        <v>0.4381944444444445</v>
      </c>
      <c r="E17" s="92">
        <v>0.3</v>
      </c>
      <c r="F17" s="93">
        <v>3</v>
      </c>
      <c r="G17" s="93">
        <v>52.5</v>
      </c>
      <c r="H17" s="71">
        <v>53</v>
      </c>
      <c r="I17" s="71">
        <v>511</v>
      </c>
      <c r="J17" s="71">
        <v>82</v>
      </c>
      <c r="K17" s="66">
        <f t="shared" si="0"/>
        <v>53.108020397333028</v>
      </c>
      <c r="L17" s="66">
        <f t="shared" si="1"/>
        <v>2706.0637681336088</v>
      </c>
      <c r="M17" s="71">
        <v>2500</v>
      </c>
      <c r="N17" s="71">
        <v>52.5</v>
      </c>
      <c r="O17" s="71">
        <v>52.5</v>
      </c>
      <c r="P17" s="71">
        <v>495</v>
      </c>
      <c r="Q17" s="72">
        <v>82</v>
      </c>
      <c r="R17" s="72">
        <f t="shared" si="2"/>
        <v>52.607001336980829</v>
      </c>
      <c r="S17" s="72">
        <f t="shared" ref="S17:S23" si="9">T17/X17/W17^0.5</f>
        <v>2814.3063188589531</v>
      </c>
      <c r="T17" s="73">
        <v>2600</v>
      </c>
      <c r="U17" s="72">
        <v>56.892099999999999</v>
      </c>
      <c r="V17" s="72">
        <v>938</v>
      </c>
      <c r="W17" s="72">
        <f t="shared" si="7"/>
        <v>0.99593618662039696</v>
      </c>
      <c r="X17" s="68">
        <f t="shared" si="6"/>
        <v>0.92573402417962003</v>
      </c>
    </row>
    <row r="18" spans="1:24" s="62" customFormat="1" ht="35.25" customHeight="1">
      <c r="A18" s="86">
        <v>39846</v>
      </c>
      <c r="B18" s="66">
        <f t="shared" si="8"/>
        <v>211</v>
      </c>
      <c r="C18" s="75">
        <v>0.43888888888888888</v>
      </c>
      <c r="D18" s="75">
        <v>0.44374999999999998</v>
      </c>
      <c r="E18" s="92">
        <v>0.45</v>
      </c>
      <c r="F18" s="93">
        <v>3</v>
      </c>
      <c r="G18" s="93">
        <v>63.2</v>
      </c>
      <c r="H18" s="71">
        <v>63.5</v>
      </c>
      <c r="I18" s="71">
        <v>560</v>
      </c>
      <c r="J18" s="71">
        <v>86</v>
      </c>
      <c r="K18" s="66">
        <f t="shared" si="0"/>
        <v>63.530860442572767</v>
      </c>
      <c r="L18" s="66">
        <f t="shared" si="1"/>
        <v>3678.4677311185019</v>
      </c>
      <c r="M18" s="71">
        <v>3400</v>
      </c>
      <c r="N18" s="66">
        <v>63.2</v>
      </c>
      <c r="O18" s="71">
        <v>63</v>
      </c>
      <c r="P18" s="71">
        <v>544</v>
      </c>
      <c r="Q18" s="72">
        <v>86</v>
      </c>
      <c r="R18" s="72">
        <f t="shared" si="2"/>
        <v>63.030617446961955</v>
      </c>
      <c r="S18" s="72">
        <f t="shared" si="9"/>
        <v>3786.6579585043401</v>
      </c>
      <c r="T18" s="73">
        <v>3500</v>
      </c>
      <c r="U18" s="72">
        <v>58.496200000000002</v>
      </c>
      <c r="V18" s="72">
        <v>937</v>
      </c>
      <c r="W18" s="72">
        <f t="shared" si="7"/>
        <v>0.99902872566030443</v>
      </c>
      <c r="X18" s="68">
        <f t="shared" si="6"/>
        <v>0.92474710091290402</v>
      </c>
    </row>
    <row r="19" spans="1:24" s="62" customFormat="1" ht="35.25" customHeight="1">
      <c r="A19" s="86">
        <v>39846</v>
      </c>
      <c r="B19" s="66">
        <f t="shared" si="8"/>
        <v>212</v>
      </c>
      <c r="C19" s="75">
        <v>0.44444444444444442</v>
      </c>
      <c r="D19" s="75">
        <v>0.46319444444444446</v>
      </c>
      <c r="E19" s="92">
        <v>0.65</v>
      </c>
      <c r="F19" s="93">
        <v>3</v>
      </c>
      <c r="G19" s="91">
        <v>74.099999999999994</v>
      </c>
      <c r="H19" s="66">
        <v>74.2</v>
      </c>
      <c r="I19" s="66">
        <v>626</v>
      </c>
      <c r="J19" s="66">
        <v>90</v>
      </c>
      <c r="K19" s="66">
        <f t="shared" si="0"/>
        <v>74.122980409558252</v>
      </c>
      <c r="L19" s="66">
        <f t="shared" si="1"/>
        <v>5185.2204736675731</v>
      </c>
      <c r="M19" s="66">
        <v>4800</v>
      </c>
      <c r="N19" s="66">
        <v>74.099999999999994</v>
      </c>
      <c r="O19" s="71">
        <v>74.2</v>
      </c>
      <c r="P19" s="71">
        <v>622</v>
      </c>
      <c r="Q19" s="72">
        <v>90</v>
      </c>
      <c r="R19" s="72">
        <f t="shared" si="2"/>
        <v>74.122980409558252</v>
      </c>
      <c r="S19" s="72">
        <f t="shared" si="9"/>
        <v>5185.2204736675731</v>
      </c>
      <c r="T19" s="73">
        <v>4800</v>
      </c>
      <c r="U19" s="72">
        <v>60.078499999999998</v>
      </c>
      <c r="V19" s="72">
        <v>937</v>
      </c>
      <c r="W19" s="72">
        <f t="shared" si="7"/>
        <v>1.0020792365529207</v>
      </c>
      <c r="X19" s="68">
        <f t="shared" si="6"/>
        <v>0.92474710091290402</v>
      </c>
    </row>
    <row r="20" spans="1:24" s="62" customFormat="1" ht="35.25" customHeight="1">
      <c r="A20" s="86">
        <v>39846</v>
      </c>
      <c r="B20" s="66">
        <f t="shared" si="8"/>
        <v>213</v>
      </c>
      <c r="C20" s="75">
        <v>0.46388888888888885</v>
      </c>
      <c r="D20" s="75">
        <v>0.48541666666666666</v>
      </c>
      <c r="E20" s="92">
        <v>0.85</v>
      </c>
      <c r="F20" s="93">
        <v>3</v>
      </c>
      <c r="G20" s="91">
        <v>82.7</v>
      </c>
      <c r="H20" s="66">
        <v>82.5</v>
      </c>
      <c r="I20" s="66">
        <v>713</v>
      </c>
      <c r="J20" s="66">
        <v>94</v>
      </c>
      <c r="K20" s="66">
        <f t="shared" si="0"/>
        <v>82.251811279543887</v>
      </c>
      <c r="L20" s="66">
        <f t="shared" si="1"/>
        <v>6906.0345917106879</v>
      </c>
      <c r="M20" s="66">
        <v>6400</v>
      </c>
      <c r="N20" s="66">
        <v>82.7</v>
      </c>
      <c r="O20" s="71">
        <v>82.8</v>
      </c>
      <c r="P20" s="71">
        <v>706</v>
      </c>
      <c r="Q20" s="72">
        <v>94</v>
      </c>
      <c r="R20" s="72">
        <f t="shared" si="2"/>
        <v>82.550908775105867</v>
      </c>
      <c r="S20" s="72">
        <f t="shared" si="9"/>
        <v>6906.0345917106879</v>
      </c>
      <c r="T20" s="73">
        <v>6400</v>
      </c>
      <c r="U20" s="72">
        <v>62.134999999999998</v>
      </c>
      <c r="V20" s="72">
        <v>936.18</v>
      </c>
      <c r="W20" s="72">
        <f t="shared" si="7"/>
        <v>1.006043956043956</v>
      </c>
      <c r="X20" s="68">
        <f t="shared" si="6"/>
        <v>0.92393782383419687</v>
      </c>
    </row>
    <row r="21" spans="1:24" s="62" customFormat="1" ht="35.25" customHeight="1">
      <c r="A21" s="86">
        <v>39846</v>
      </c>
      <c r="B21" s="66">
        <f t="shared" si="8"/>
        <v>214</v>
      </c>
      <c r="C21" s="75">
        <v>0.4861111111111111</v>
      </c>
      <c r="D21" s="75">
        <v>0.48749999999999999</v>
      </c>
      <c r="E21" s="92">
        <v>1</v>
      </c>
      <c r="F21" s="93">
        <v>2</v>
      </c>
      <c r="G21" s="91">
        <v>87</v>
      </c>
      <c r="H21" s="66">
        <v>88</v>
      </c>
      <c r="I21" s="66">
        <v>769</v>
      </c>
      <c r="J21" s="66">
        <v>98</v>
      </c>
      <c r="K21" s="66">
        <f t="shared" si="0"/>
        <v>87.630792360174084</v>
      </c>
      <c r="L21" s="66">
        <f t="shared" si="1"/>
        <v>8084.9268246418269</v>
      </c>
      <c r="M21" s="66">
        <v>7500</v>
      </c>
      <c r="N21" s="66">
        <v>87</v>
      </c>
      <c r="O21" s="71">
        <v>88.1</v>
      </c>
      <c r="P21" s="71">
        <v>768</v>
      </c>
      <c r="Q21" s="72">
        <v>98</v>
      </c>
      <c r="R21" s="72">
        <f t="shared" si="2"/>
        <v>87.73037280603792</v>
      </c>
      <c r="S21" s="72">
        <f t="shared" si="9"/>
        <v>8084.9268246418269</v>
      </c>
      <c r="T21" s="73">
        <v>7500</v>
      </c>
      <c r="U21" s="72">
        <v>63.38</v>
      </c>
      <c r="V21" s="72">
        <v>936</v>
      </c>
      <c r="W21" s="72">
        <f t="shared" si="7"/>
        <v>1.0084441873915557</v>
      </c>
      <c r="X21" s="68">
        <f t="shared" si="6"/>
        <v>0.92376017764618801</v>
      </c>
    </row>
    <row r="22" spans="1:24" s="62" customFormat="1" ht="35.25" customHeight="1">
      <c r="A22" s="86">
        <v>39846</v>
      </c>
      <c r="B22" s="66">
        <f t="shared" si="8"/>
        <v>215</v>
      </c>
      <c r="C22" s="75">
        <v>0.48819444444444443</v>
      </c>
      <c r="D22" s="75">
        <v>0.49791666666666662</v>
      </c>
      <c r="E22" s="92">
        <v>7.0000000000000007E-2</v>
      </c>
      <c r="F22" s="93">
        <v>10</v>
      </c>
      <c r="G22" s="91">
        <v>25</v>
      </c>
      <c r="H22" s="66">
        <v>25</v>
      </c>
      <c r="I22" s="66">
        <v>421</v>
      </c>
      <c r="J22" s="66">
        <v>65</v>
      </c>
      <c r="K22" s="66">
        <f t="shared" si="0"/>
        <v>24.863555327166292</v>
      </c>
      <c r="L22" s="66">
        <f t="shared" si="1"/>
        <v>969.99776221288221</v>
      </c>
      <c r="M22" s="66">
        <v>900</v>
      </c>
      <c r="N22" s="66">
        <v>25</v>
      </c>
      <c r="O22" s="71">
        <v>25.3</v>
      </c>
      <c r="P22" s="71">
        <v>435</v>
      </c>
      <c r="Q22" s="72">
        <v>65</v>
      </c>
      <c r="R22" s="72">
        <f t="shared" si="2"/>
        <v>25.161917991092288</v>
      </c>
      <c r="S22" s="72">
        <f t="shared" si="9"/>
        <v>1185.5528204824116</v>
      </c>
      <c r="T22" s="73">
        <v>1100</v>
      </c>
      <c r="U22" s="72">
        <v>64.708600000000004</v>
      </c>
      <c r="V22" s="72">
        <v>935</v>
      </c>
      <c r="W22" s="72">
        <f t="shared" si="7"/>
        <v>1.0110055909003277</v>
      </c>
      <c r="X22" s="68">
        <f t="shared" si="6"/>
        <v>0.922773254379472</v>
      </c>
    </row>
    <row r="23" spans="1:24" s="62" customFormat="1" ht="35.25" customHeight="1">
      <c r="A23" s="86">
        <v>39846</v>
      </c>
      <c r="B23" s="66">
        <f t="shared" si="8"/>
        <v>216</v>
      </c>
      <c r="C23" s="75">
        <v>0.49861111111111112</v>
      </c>
      <c r="D23" s="75">
        <v>0.50347222222222221</v>
      </c>
      <c r="E23" s="92">
        <v>0.04</v>
      </c>
      <c r="F23" s="93">
        <v>10</v>
      </c>
      <c r="G23" s="91">
        <v>21</v>
      </c>
      <c r="H23" s="66">
        <v>21.5</v>
      </c>
      <c r="I23" s="66">
        <v>456</v>
      </c>
      <c r="J23" s="66">
        <v>58</v>
      </c>
      <c r="K23" s="66">
        <f t="shared" si="0"/>
        <v>21.372289977768556</v>
      </c>
      <c r="L23" s="66">
        <f t="shared" si="1"/>
        <v>861.80217664366091</v>
      </c>
      <c r="M23" s="66">
        <v>800</v>
      </c>
      <c r="N23" s="66">
        <v>21</v>
      </c>
      <c r="O23" s="71">
        <v>21</v>
      </c>
      <c r="P23" s="71">
        <v>481</v>
      </c>
      <c r="Q23" s="72">
        <v>58</v>
      </c>
      <c r="R23" s="72">
        <f t="shared" si="2"/>
        <v>20.875259978285566</v>
      </c>
      <c r="S23" s="72">
        <f t="shared" si="9"/>
        <v>1077.252720804576</v>
      </c>
      <c r="T23" s="73">
        <v>1000</v>
      </c>
      <c r="U23" s="72">
        <v>65.217500000000001</v>
      </c>
      <c r="V23" s="72">
        <v>935</v>
      </c>
      <c r="W23" s="72">
        <f t="shared" si="7"/>
        <v>1.0119866975130132</v>
      </c>
      <c r="X23" s="68">
        <f t="shared" si="6"/>
        <v>0.922773254379472</v>
      </c>
    </row>
    <row r="24" spans="1:24" s="62" customFormat="1" ht="35.25" customHeight="1" thickBot="1">
      <c r="A24" s="77"/>
      <c r="B24" s="78"/>
      <c r="C24" s="78"/>
      <c r="D24" s="79">
        <v>0.50486111111111109</v>
      </c>
      <c r="E24" s="80" t="s">
        <v>15</v>
      </c>
      <c r="F24" s="52">
        <v>5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81"/>
      <c r="R24" s="81"/>
      <c r="S24" s="81"/>
      <c r="T24" s="81"/>
      <c r="U24" s="81"/>
      <c r="V24" s="81"/>
      <c r="W24" s="81"/>
      <c r="X24" s="55"/>
    </row>
    <row r="25" spans="1:24">
      <c r="E25" s="82"/>
      <c r="F25" s="83"/>
    </row>
    <row r="26" spans="1:24" ht="21">
      <c r="E26" s="84" t="s">
        <v>16</v>
      </c>
      <c r="F26" s="85">
        <f>SUM(F6:F24)</f>
        <v>141</v>
      </c>
    </row>
    <row r="27" spans="1:24">
      <c r="A27" s="45" t="s">
        <v>29</v>
      </c>
    </row>
    <row r="28" spans="1:24">
      <c r="B28" s="94"/>
      <c r="C28" s="45" t="s">
        <v>27</v>
      </c>
    </row>
    <row r="29" spans="1:24">
      <c r="B29" s="95"/>
      <c r="C29" s="45" t="s">
        <v>28</v>
      </c>
    </row>
    <row r="30" spans="1:24">
      <c r="B30" s="45" t="s">
        <v>30</v>
      </c>
    </row>
    <row r="31" spans="1:24">
      <c r="B31" s="45" t="s">
        <v>31</v>
      </c>
    </row>
  </sheetData>
  <mergeCells count="3">
    <mergeCell ref="G3:M3"/>
    <mergeCell ref="N3:T3"/>
    <mergeCell ref="U3:X3"/>
  </mergeCells>
  <phoneticPr fontId="1" type="noConversion"/>
  <pageMargins left="0.33" right="0.21" top="0.64" bottom="0.56000000000000005" header="0.5" footer="0.5"/>
  <pageSetup scale="55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A20" sqref="A20"/>
    </sheetView>
  </sheetViews>
  <sheetFormatPr defaultRowHeight="13.2"/>
  <cols>
    <col min="1" max="11" width="20.6640625" customWidth="1"/>
  </cols>
  <sheetData>
    <row r="1" spans="1:11" ht="21.6" thickBot="1">
      <c r="A1" s="96" t="s">
        <v>38</v>
      </c>
      <c r="B1" s="97" t="s">
        <v>39</v>
      </c>
      <c r="C1" s="97" t="s">
        <v>40</v>
      </c>
      <c r="D1" s="97" t="s">
        <v>41</v>
      </c>
      <c r="E1" s="97" t="s">
        <v>42</v>
      </c>
      <c r="F1" s="97" t="s">
        <v>43</v>
      </c>
      <c r="G1" s="97" t="s">
        <v>44</v>
      </c>
      <c r="H1" s="97" t="s">
        <v>45</v>
      </c>
      <c r="I1" s="97" t="s">
        <v>46</v>
      </c>
      <c r="J1" s="97" t="s">
        <v>47</v>
      </c>
      <c r="K1" s="98" t="s">
        <v>48</v>
      </c>
    </row>
    <row r="2" spans="1:11" ht="18">
      <c r="A2" s="99" t="s">
        <v>49</v>
      </c>
      <c r="B2" s="100">
        <v>1260</v>
      </c>
      <c r="C2" s="100">
        <v>1148</v>
      </c>
      <c r="D2" s="100">
        <v>474</v>
      </c>
      <c r="E2" s="100">
        <v>19</v>
      </c>
      <c r="F2" s="100">
        <v>948</v>
      </c>
      <c r="G2" s="100">
        <v>699</v>
      </c>
      <c r="H2" s="100">
        <v>13</v>
      </c>
      <c r="I2" s="100">
        <v>22</v>
      </c>
      <c r="J2" s="100">
        <v>690</v>
      </c>
      <c r="K2" s="101">
        <v>658</v>
      </c>
    </row>
    <row r="3" spans="1:11" ht="18.600000000000001" thickBot="1">
      <c r="A3" s="102" t="s">
        <v>50</v>
      </c>
      <c r="B3" s="103">
        <v>18.5</v>
      </c>
      <c r="C3" s="103">
        <v>18.600000000000001</v>
      </c>
      <c r="D3" s="103">
        <v>7.2</v>
      </c>
      <c r="E3" s="103">
        <v>0</v>
      </c>
      <c r="F3" s="103">
        <v>13</v>
      </c>
      <c r="G3" s="103">
        <v>8</v>
      </c>
      <c r="H3" s="103">
        <v>0.8</v>
      </c>
      <c r="I3" s="103">
        <v>0.6</v>
      </c>
      <c r="J3" s="103">
        <v>10.6</v>
      </c>
      <c r="K3" s="104">
        <v>9.1</v>
      </c>
    </row>
    <row r="4" spans="1:11" ht="18">
      <c r="A4" s="99" t="s">
        <v>51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ht="18">
      <c r="A5" s="102" t="s">
        <v>52</v>
      </c>
      <c r="B5" s="103">
        <v>156</v>
      </c>
      <c r="C5" s="103">
        <v>158</v>
      </c>
      <c r="D5" s="103">
        <v>156</v>
      </c>
      <c r="E5" s="103">
        <v>157</v>
      </c>
      <c r="F5" s="103">
        <v>157</v>
      </c>
      <c r="G5" s="103">
        <v>156</v>
      </c>
      <c r="H5" s="103">
        <v>160</v>
      </c>
      <c r="I5" s="103">
        <v>160</v>
      </c>
      <c r="J5" s="103">
        <v>158</v>
      </c>
      <c r="K5" s="104">
        <v>158</v>
      </c>
    </row>
    <row r="6" spans="1:11" ht="18">
      <c r="A6" s="105">
        <v>0.1</v>
      </c>
      <c r="B6" s="103">
        <v>176</v>
      </c>
      <c r="C6" s="103">
        <v>176</v>
      </c>
      <c r="D6" s="103">
        <v>165</v>
      </c>
      <c r="E6" s="103">
        <v>162</v>
      </c>
      <c r="F6" s="103">
        <v>169</v>
      </c>
      <c r="G6" s="103">
        <v>166</v>
      </c>
      <c r="H6" s="103">
        <v>167</v>
      </c>
      <c r="I6" s="103">
        <v>167</v>
      </c>
      <c r="J6" s="103">
        <v>170</v>
      </c>
      <c r="K6" s="104">
        <v>170</v>
      </c>
    </row>
    <row r="7" spans="1:11" ht="18">
      <c r="A7" s="105">
        <v>0.2</v>
      </c>
      <c r="B7" s="103">
        <v>184</v>
      </c>
      <c r="C7" s="103">
        <v>184</v>
      </c>
      <c r="D7" s="103">
        <v>168</v>
      </c>
      <c r="E7" s="103">
        <v>164</v>
      </c>
      <c r="F7" s="103">
        <v>174</v>
      </c>
      <c r="G7" s="103">
        <v>170</v>
      </c>
      <c r="H7" s="103">
        <v>170</v>
      </c>
      <c r="I7" s="103">
        <v>170</v>
      </c>
      <c r="J7" s="103">
        <v>175</v>
      </c>
      <c r="K7" s="104">
        <v>175</v>
      </c>
    </row>
    <row r="8" spans="1:11" ht="18">
      <c r="A8" s="105">
        <v>0.5</v>
      </c>
      <c r="B8" s="103">
        <v>206</v>
      </c>
      <c r="C8" s="103">
        <v>207</v>
      </c>
      <c r="D8" s="103">
        <v>179</v>
      </c>
      <c r="E8" s="103">
        <v>170</v>
      </c>
      <c r="F8" s="103">
        <v>191</v>
      </c>
      <c r="G8" s="103">
        <v>183</v>
      </c>
      <c r="H8" s="103">
        <v>180</v>
      </c>
      <c r="I8" s="103">
        <v>180</v>
      </c>
      <c r="J8" s="103">
        <v>191</v>
      </c>
      <c r="K8" s="104">
        <v>190</v>
      </c>
    </row>
    <row r="9" spans="1:11" ht="18">
      <c r="A9" s="105">
        <v>0.9</v>
      </c>
      <c r="B9" s="103">
        <v>247</v>
      </c>
      <c r="C9" s="103">
        <v>248</v>
      </c>
      <c r="D9" s="103">
        <v>224</v>
      </c>
      <c r="E9" s="103">
        <v>186</v>
      </c>
      <c r="F9" s="103">
        <v>240</v>
      </c>
      <c r="G9" s="103">
        <v>232</v>
      </c>
      <c r="H9" s="103">
        <v>208</v>
      </c>
      <c r="I9" s="103">
        <v>208</v>
      </c>
      <c r="J9" s="103">
        <v>234</v>
      </c>
      <c r="K9" s="104">
        <v>233</v>
      </c>
    </row>
    <row r="10" spans="1:11" ht="18">
      <c r="A10" s="102" t="s">
        <v>53</v>
      </c>
      <c r="B10" s="103">
        <v>273</v>
      </c>
      <c r="C10" s="103">
        <v>273</v>
      </c>
      <c r="D10" s="103">
        <v>261</v>
      </c>
      <c r="E10" s="103">
        <v>206</v>
      </c>
      <c r="F10" s="103">
        <v>268</v>
      </c>
      <c r="G10" s="103">
        <v>264</v>
      </c>
      <c r="H10" s="103">
        <v>227</v>
      </c>
      <c r="I10" s="103">
        <v>231</v>
      </c>
      <c r="J10" s="103">
        <v>263</v>
      </c>
      <c r="K10" s="104">
        <v>263</v>
      </c>
    </row>
    <row r="11" spans="1:11" ht="18">
      <c r="A11" s="102" t="s">
        <v>54</v>
      </c>
      <c r="B11" s="103">
        <v>0.9</v>
      </c>
      <c r="C11" s="103">
        <v>0.8</v>
      </c>
      <c r="D11" s="103">
        <v>1</v>
      </c>
      <c r="E11" s="103">
        <v>0.9</v>
      </c>
      <c r="F11" s="103">
        <v>1</v>
      </c>
      <c r="G11" s="103">
        <v>1</v>
      </c>
      <c r="H11" s="103">
        <v>1</v>
      </c>
      <c r="I11" s="103">
        <v>1</v>
      </c>
      <c r="J11" s="103">
        <v>1</v>
      </c>
      <c r="K11" s="104">
        <v>0.8</v>
      </c>
    </row>
    <row r="12" spans="1:11" ht="18.600000000000001" thickBot="1">
      <c r="A12" s="106" t="s">
        <v>55</v>
      </c>
      <c r="B12" s="107">
        <v>0.7</v>
      </c>
      <c r="C12" s="107">
        <v>0.8</v>
      </c>
      <c r="D12" s="107">
        <v>0.8</v>
      </c>
      <c r="E12" s="107">
        <v>0.9</v>
      </c>
      <c r="F12" s="107">
        <v>0.7</v>
      </c>
      <c r="G12" s="107">
        <v>1</v>
      </c>
      <c r="H12" s="107">
        <v>1.2</v>
      </c>
      <c r="I12" s="107">
        <v>0.9</v>
      </c>
      <c r="J12" s="107">
        <v>0.9</v>
      </c>
      <c r="K12" s="108">
        <v>0.9</v>
      </c>
    </row>
    <row r="13" spans="1:11" ht="18">
      <c r="A13" s="102" t="s">
        <v>56</v>
      </c>
      <c r="B13" s="103">
        <v>46</v>
      </c>
      <c r="C13" s="103">
        <v>46</v>
      </c>
      <c r="D13" s="103">
        <v>42</v>
      </c>
      <c r="E13" s="103">
        <v>41</v>
      </c>
      <c r="F13" s="103">
        <v>44</v>
      </c>
      <c r="G13" s="103">
        <v>43</v>
      </c>
      <c r="H13" s="103">
        <v>43</v>
      </c>
      <c r="I13" s="103">
        <v>42</v>
      </c>
      <c r="J13" s="103">
        <v>44</v>
      </c>
      <c r="K13" s="104">
        <v>46</v>
      </c>
    </row>
    <row r="14" spans="1:11" ht="18">
      <c r="A14" s="102" t="s">
        <v>57</v>
      </c>
      <c r="B14" s="103">
        <v>42</v>
      </c>
      <c r="C14" s="103">
        <v>41.9</v>
      </c>
      <c r="D14" s="103">
        <v>52.7</v>
      </c>
      <c r="E14" s="103">
        <v>60.2</v>
      </c>
      <c r="F14" s="103">
        <v>46.9</v>
      </c>
      <c r="G14" s="103">
        <v>50.5</v>
      </c>
      <c r="H14" s="103">
        <v>54.4</v>
      </c>
      <c r="I14" s="103">
        <v>54</v>
      </c>
      <c r="J14" s="103">
        <v>47.8</v>
      </c>
      <c r="K14" s="104">
        <v>47.9</v>
      </c>
    </row>
    <row r="15" spans="1:11" ht="18">
      <c r="A15" s="102" t="s">
        <v>58</v>
      </c>
      <c r="B15" s="103">
        <v>-52</v>
      </c>
      <c r="C15" s="103">
        <v>-50</v>
      </c>
      <c r="D15" s="103">
        <v>-63</v>
      </c>
      <c r="E15" s="103">
        <v>-54</v>
      </c>
      <c r="F15" s="103">
        <v>-56</v>
      </c>
      <c r="G15" s="103">
        <v>-60</v>
      </c>
      <c r="H15" s="103" t="s">
        <v>59</v>
      </c>
      <c r="I15" s="103" t="s">
        <v>59</v>
      </c>
      <c r="J15" s="103">
        <v>-58</v>
      </c>
      <c r="K15" s="104">
        <v>-60</v>
      </c>
    </row>
    <row r="16" spans="1:11" ht="18">
      <c r="A16" s="109" t="s">
        <v>60</v>
      </c>
      <c r="B16" s="103">
        <v>4.5999999999999996</v>
      </c>
      <c r="C16" s="103">
        <v>4.7</v>
      </c>
      <c r="D16" s="103">
        <v>3.2</v>
      </c>
      <c r="E16" s="103">
        <v>2.6</v>
      </c>
      <c r="F16" s="103">
        <v>3.8</v>
      </c>
      <c r="G16" s="103">
        <v>3.3</v>
      </c>
      <c r="H16" s="103">
        <v>3.6</v>
      </c>
      <c r="I16" s="103">
        <v>3.6</v>
      </c>
      <c r="J16" s="103">
        <v>4.0999999999999996</v>
      </c>
      <c r="K16" s="104">
        <v>4.0999999999999996</v>
      </c>
    </row>
    <row r="17" spans="1:11" ht="18">
      <c r="A17" s="102" t="s">
        <v>61</v>
      </c>
      <c r="B17" s="103">
        <v>41</v>
      </c>
      <c r="C17" s="103">
        <v>41</v>
      </c>
      <c r="D17" s="103">
        <v>48</v>
      </c>
      <c r="E17" s="103">
        <v>58</v>
      </c>
      <c r="F17" s="103">
        <v>43</v>
      </c>
      <c r="G17" s="103">
        <v>46</v>
      </c>
      <c r="H17" s="103">
        <v>52</v>
      </c>
      <c r="I17" s="103">
        <v>51</v>
      </c>
      <c r="J17" s="103">
        <v>45</v>
      </c>
      <c r="K17" s="104">
        <v>45</v>
      </c>
    </row>
    <row r="18" spans="1:11" ht="18">
      <c r="A18" s="102" t="s">
        <v>62</v>
      </c>
      <c r="B18" s="103">
        <v>13.6</v>
      </c>
      <c r="C18" s="103">
        <v>13.6</v>
      </c>
      <c r="D18" s="103">
        <v>14.7</v>
      </c>
      <c r="E18" s="103">
        <v>15.5</v>
      </c>
      <c r="F18" s="103">
        <v>14.1</v>
      </c>
      <c r="G18" s="103">
        <v>14.5</v>
      </c>
      <c r="H18" s="103">
        <v>15.1</v>
      </c>
      <c r="I18" s="103">
        <v>15.1</v>
      </c>
      <c r="J18" s="103">
        <v>14.2</v>
      </c>
      <c r="K18" s="104">
        <v>14.3</v>
      </c>
    </row>
    <row r="19" spans="1:11" ht="18">
      <c r="A19" s="102" t="s">
        <v>63</v>
      </c>
      <c r="B19" s="103">
        <v>1.5</v>
      </c>
      <c r="C19" s="103">
        <v>1.6</v>
      </c>
      <c r="D19" s="103">
        <v>0.6</v>
      </c>
      <c r="E19" s="103">
        <v>0</v>
      </c>
      <c r="F19" s="103">
        <v>1.1000000000000001</v>
      </c>
      <c r="G19" s="103">
        <v>0.8</v>
      </c>
      <c r="H19" s="103">
        <v>0</v>
      </c>
      <c r="I19" s="103">
        <v>0</v>
      </c>
      <c r="J19" s="103">
        <v>0.8</v>
      </c>
      <c r="K19" s="104">
        <v>0.8</v>
      </c>
    </row>
    <row r="20" spans="1:11" ht="18">
      <c r="A20" s="102" t="s">
        <v>64</v>
      </c>
      <c r="B20" s="103">
        <v>43.2</v>
      </c>
      <c r="C20" s="103">
        <v>43.3</v>
      </c>
      <c r="D20" s="103">
        <v>43.7</v>
      </c>
      <c r="E20" s="103">
        <v>44.4</v>
      </c>
      <c r="F20" s="103">
        <v>43.5</v>
      </c>
      <c r="G20" s="103">
        <v>43.8</v>
      </c>
      <c r="H20" s="103">
        <v>44.1</v>
      </c>
      <c r="I20" s="103">
        <v>44.1</v>
      </c>
      <c r="J20" s="103">
        <v>43.6</v>
      </c>
      <c r="K20" s="104">
        <v>43.8</v>
      </c>
    </row>
    <row r="21" spans="1:11" ht="18.600000000000001" thickBot="1">
      <c r="A21" s="106" t="s">
        <v>65</v>
      </c>
      <c r="B21" s="107">
        <v>2.2999999999999998</v>
      </c>
      <c r="C21" s="107">
        <v>0.9</v>
      </c>
      <c r="D21" s="107">
        <v>1</v>
      </c>
      <c r="E21" s="107">
        <v>0</v>
      </c>
      <c r="F21" s="107">
        <v>1</v>
      </c>
      <c r="G21" s="107">
        <v>0.6</v>
      </c>
      <c r="H21" s="107">
        <v>4.2</v>
      </c>
      <c r="I21" s="107">
        <v>3.8</v>
      </c>
      <c r="J21" s="107">
        <v>2.5</v>
      </c>
      <c r="K21" s="108">
        <v>3.3</v>
      </c>
    </row>
    <row r="22" spans="1:11" ht="18.600000000000001" thickBot="1">
      <c r="A22" s="110" t="s">
        <v>66</v>
      </c>
      <c r="B22" s="107">
        <v>1.88</v>
      </c>
      <c r="C22" s="107">
        <v>1.88</v>
      </c>
      <c r="D22" s="107">
        <v>2.0499999999999998</v>
      </c>
      <c r="E22" s="107">
        <v>2.19</v>
      </c>
      <c r="F22" s="107">
        <v>1.96</v>
      </c>
      <c r="G22" s="107">
        <v>2.02</v>
      </c>
      <c r="H22" s="107">
        <v>2.12</v>
      </c>
      <c r="I22" s="107">
        <v>2.12</v>
      </c>
      <c r="J22" s="107">
        <v>1.97</v>
      </c>
      <c r="K22" s="108">
        <v>1.99</v>
      </c>
    </row>
    <row r="23" spans="1:11" ht="18">
      <c r="A23" s="111" t="s">
        <v>67</v>
      </c>
      <c r="B23" s="112">
        <f>141.5/(B14+131.5)</f>
        <v>0.81556195965417866</v>
      </c>
      <c r="C23" s="112">
        <f t="shared" ref="C23:K23" si="0">141.5/(C14+131.5)</f>
        <v>0.81603229527104959</v>
      </c>
      <c r="D23" s="112">
        <f t="shared" si="0"/>
        <v>0.76818675352877308</v>
      </c>
      <c r="E23" s="112">
        <f t="shared" si="0"/>
        <v>0.73813249869587905</v>
      </c>
      <c r="F23" s="112">
        <f t="shared" si="0"/>
        <v>0.79316143497757841</v>
      </c>
      <c r="G23" s="112">
        <f t="shared" si="0"/>
        <v>0.77747252747252749</v>
      </c>
      <c r="H23" s="112">
        <f t="shared" si="0"/>
        <v>0.76116191500806885</v>
      </c>
      <c r="I23" s="112">
        <f t="shared" si="0"/>
        <v>0.76280323450134768</v>
      </c>
      <c r="J23" s="112">
        <f t="shared" si="0"/>
        <v>0.78918014500836586</v>
      </c>
      <c r="K23" s="112">
        <f t="shared" si="0"/>
        <v>0.78874024526198439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9" sqref="O29"/>
    </sheetView>
  </sheetViews>
  <sheetFormatPr defaultRowHeight="13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view="pageBreakPreview" topLeftCell="N1" zoomScaleNormal="100" workbookViewId="0">
      <selection activeCell="D2" sqref="D2"/>
    </sheetView>
  </sheetViews>
  <sheetFormatPr defaultColWidth="12.5546875" defaultRowHeight="15"/>
  <cols>
    <col min="1" max="4" width="12.5546875" style="113" customWidth="1"/>
    <col min="5" max="5" width="16.6640625" style="113" bestFit="1" customWidth="1"/>
    <col min="6" max="16384" width="12.5546875" style="113"/>
  </cols>
  <sheetData>
    <row r="1" spans="1:22" ht="15.6">
      <c r="A1" s="169" t="s">
        <v>80</v>
      </c>
      <c r="C1" s="168">
        <v>39839</v>
      </c>
    </row>
    <row r="2" spans="1:22" ht="15.6" thickBot="1"/>
    <row r="3" spans="1:22" ht="31.2">
      <c r="A3" s="135" t="s">
        <v>0</v>
      </c>
      <c r="B3" s="145" t="s">
        <v>1</v>
      </c>
      <c r="C3" s="132" t="s">
        <v>2</v>
      </c>
      <c r="D3" s="132" t="s">
        <v>3</v>
      </c>
      <c r="E3" s="144" t="s">
        <v>4</v>
      </c>
      <c r="F3" s="143" t="s">
        <v>5</v>
      </c>
      <c r="G3" s="206" t="s">
        <v>6</v>
      </c>
      <c r="H3" s="206"/>
      <c r="I3" s="206"/>
      <c r="J3" s="206"/>
      <c r="K3" s="206"/>
      <c r="L3" s="206"/>
      <c r="M3" s="207" t="s">
        <v>7</v>
      </c>
      <c r="N3" s="209"/>
      <c r="O3" s="209"/>
      <c r="P3" s="209"/>
      <c r="Q3" s="209"/>
      <c r="R3" s="210"/>
      <c r="S3" s="207" t="s">
        <v>89</v>
      </c>
      <c r="T3" s="209"/>
      <c r="U3" s="209"/>
      <c r="V3" s="211"/>
    </row>
    <row r="4" spans="1:22" ht="16.2" thickBot="1">
      <c r="A4" s="141"/>
      <c r="B4" s="140"/>
      <c r="C4" s="138" t="s">
        <v>8</v>
      </c>
      <c r="D4" s="138" t="s">
        <v>8</v>
      </c>
      <c r="E4" s="166"/>
      <c r="F4" s="165" t="s">
        <v>9</v>
      </c>
      <c r="G4" s="138" t="s">
        <v>10</v>
      </c>
      <c r="H4" s="138" t="s">
        <v>11</v>
      </c>
      <c r="I4" s="138" t="s">
        <v>12</v>
      </c>
      <c r="J4" s="138" t="s">
        <v>87</v>
      </c>
      <c r="K4" s="138" t="s">
        <v>82</v>
      </c>
      <c r="L4" s="138" t="s">
        <v>13</v>
      </c>
      <c r="M4" s="138" t="s">
        <v>10</v>
      </c>
      <c r="N4" s="138" t="s">
        <v>11</v>
      </c>
      <c r="O4" s="138" t="s">
        <v>12</v>
      </c>
      <c r="P4" s="173" t="s">
        <v>81</v>
      </c>
      <c r="Q4" s="173" t="s">
        <v>82</v>
      </c>
      <c r="R4" s="136" t="s">
        <v>13</v>
      </c>
      <c r="S4" s="137" t="s">
        <v>83</v>
      </c>
      <c r="T4" s="137" t="s">
        <v>84</v>
      </c>
      <c r="U4" s="137" t="s">
        <v>85</v>
      </c>
      <c r="V4" s="176" t="s">
        <v>86</v>
      </c>
    </row>
    <row r="5" spans="1:22">
      <c r="A5" s="164"/>
      <c r="B5" s="163"/>
      <c r="C5" s="163"/>
      <c r="D5" s="163"/>
      <c r="E5" s="162"/>
      <c r="F5" s="161"/>
      <c r="G5" s="161"/>
      <c r="H5" s="161"/>
      <c r="I5" s="161"/>
      <c r="J5" s="161"/>
      <c r="K5" s="161"/>
      <c r="L5" s="161"/>
      <c r="M5" s="161"/>
      <c r="N5" s="161"/>
      <c r="O5" s="160"/>
      <c r="P5" s="160"/>
      <c r="Q5" s="160"/>
      <c r="R5" s="159"/>
      <c r="S5" s="160"/>
      <c r="T5" s="160"/>
      <c r="U5" s="160"/>
      <c r="V5" s="161"/>
    </row>
    <row r="6" spans="1:22">
      <c r="A6" s="158"/>
      <c r="B6" s="156"/>
      <c r="C6" s="129">
        <v>0.58402777777777781</v>
      </c>
      <c r="D6" s="156"/>
      <c r="E6" s="157" t="s">
        <v>14</v>
      </c>
      <c r="F6" s="127">
        <v>5</v>
      </c>
      <c r="G6" s="127"/>
      <c r="H6" s="127"/>
      <c r="I6" s="127"/>
      <c r="J6" s="127"/>
      <c r="K6" s="127"/>
      <c r="L6" s="127"/>
      <c r="M6" s="127"/>
      <c r="N6" s="127"/>
      <c r="O6" s="126"/>
      <c r="P6" s="126"/>
      <c r="Q6" s="126"/>
      <c r="R6" s="125"/>
      <c r="S6" s="126"/>
      <c r="T6" s="126"/>
      <c r="U6" s="126"/>
      <c r="V6" s="127"/>
    </row>
    <row r="7" spans="1:22">
      <c r="A7" s="130">
        <v>39839</v>
      </c>
      <c r="B7" s="127">
        <v>2601</v>
      </c>
      <c r="C7" s="129">
        <v>0.58680555555555558</v>
      </c>
      <c r="D7" s="129">
        <v>0.59236111111111112</v>
      </c>
      <c r="E7" s="155">
        <v>0.04</v>
      </c>
      <c r="F7" s="127">
        <v>5</v>
      </c>
      <c r="G7" s="127">
        <v>21</v>
      </c>
      <c r="H7" s="127">
        <v>455</v>
      </c>
      <c r="I7" s="127">
        <v>58</v>
      </c>
      <c r="J7" s="175">
        <f t="shared" ref="J7:J14" si="0">G7/(U7^0.5)</f>
        <v>21.25880026171933</v>
      </c>
      <c r="K7" s="175">
        <f t="shared" ref="K7:K14" si="1">L7/V7/U7^0.5</f>
        <v>887.12398929985522</v>
      </c>
      <c r="L7" s="127">
        <v>800</v>
      </c>
      <c r="M7" s="127">
        <v>21</v>
      </c>
      <c r="N7" s="127">
        <v>473</v>
      </c>
      <c r="O7" s="126">
        <v>58</v>
      </c>
      <c r="P7" s="174">
        <f t="shared" ref="P7:P14" si="2">M7/U7^0.5</f>
        <v>21.25880026171933</v>
      </c>
      <c r="Q7" s="174">
        <f>R7/V7/U7^0.5</f>
        <v>1108.9049866248192</v>
      </c>
      <c r="R7" s="125">
        <v>1000</v>
      </c>
      <c r="S7" s="126">
        <v>46.447777777777773</v>
      </c>
      <c r="T7" s="126">
        <v>925</v>
      </c>
      <c r="U7" s="126">
        <f t="shared" ref="U7:U14" si="3">(S7+459.7)/(59+459.7)</f>
        <v>0.97580061264271778</v>
      </c>
      <c r="V7" s="127">
        <f>T7/1013.25</f>
        <v>0.91290402171231189</v>
      </c>
    </row>
    <row r="8" spans="1:22">
      <c r="A8" s="130">
        <v>39839</v>
      </c>
      <c r="B8" s="127">
        <v>2602</v>
      </c>
      <c r="C8" s="129">
        <v>0.59375</v>
      </c>
      <c r="D8" s="129">
        <v>0.59722222222222221</v>
      </c>
      <c r="E8" s="155">
        <v>7.0000000000000007E-2</v>
      </c>
      <c r="F8" s="127">
        <v>5</v>
      </c>
      <c r="G8" s="127">
        <v>25</v>
      </c>
      <c r="H8" s="127">
        <v>435</v>
      </c>
      <c r="I8" s="127">
        <v>61</v>
      </c>
      <c r="J8" s="175">
        <f t="shared" si="0"/>
        <v>25.312376199414203</v>
      </c>
      <c r="K8" s="175">
        <f t="shared" si="1"/>
        <v>998.18329364976432</v>
      </c>
      <c r="L8" s="127">
        <v>900</v>
      </c>
      <c r="M8" s="127">
        <v>25</v>
      </c>
      <c r="N8" s="127">
        <v>459</v>
      </c>
      <c r="O8" s="126">
        <v>62</v>
      </c>
      <c r="P8" s="174">
        <f t="shared" si="2"/>
        <v>25.312376199414203</v>
      </c>
      <c r="Q8" s="174">
        <f>R8/V8/U8^0.5</f>
        <v>1330.9110581996856</v>
      </c>
      <c r="R8" s="125">
        <v>1200</v>
      </c>
      <c r="S8" s="126">
        <v>46.276600000000002</v>
      </c>
      <c r="T8" s="126">
        <v>925</v>
      </c>
      <c r="U8" s="126">
        <f t="shared" si="3"/>
        <v>0.97547059957586257</v>
      </c>
      <c r="V8" s="127">
        <f t="shared" ref="V8:V14" si="4">T8/1013.25</f>
        <v>0.91290402171231189</v>
      </c>
    </row>
    <row r="9" spans="1:22">
      <c r="A9" s="130">
        <v>39839</v>
      </c>
      <c r="B9" s="127">
        <v>2603</v>
      </c>
      <c r="C9" s="129">
        <v>0.6</v>
      </c>
      <c r="D9" s="129">
        <v>0.60486111111111118</v>
      </c>
      <c r="E9" s="155">
        <v>0.3</v>
      </c>
      <c r="F9" s="127">
        <v>5</v>
      </c>
      <c r="G9" s="127">
        <v>52.5</v>
      </c>
      <c r="H9" s="127">
        <v>503</v>
      </c>
      <c r="I9" s="127">
        <v>80</v>
      </c>
      <c r="J9" s="175">
        <f t="shared" si="0"/>
        <v>53.153132719930781</v>
      </c>
      <c r="K9" s="175">
        <f t="shared" si="1"/>
        <v>2439.8724489602819</v>
      </c>
      <c r="L9" s="127">
        <v>2200</v>
      </c>
      <c r="M9" s="127">
        <v>52.5</v>
      </c>
      <c r="N9" s="127">
        <v>499</v>
      </c>
      <c r="O9" s="126">
        <v>80</v>
      </c>
      <c r="P9" s="174">
        <f t="shared" si="2"/>
        <v>53.153132719930781</v>
      </c>
      <c r="Q9" s="174">
        <f t="shared" ref="Q9:Q14" si="5">R9/V9/U9^0.5</f>
        <v>2883.4856214985157</v>
      </c>
      <c r="R9" s="125">
        <v>2600</v>
      </c>
      <c r="S9" s="126">
        <v>46.331000000000003</v>
      </c>
      <c r="T9" s="126">
        <v>925</v>
      </c>
      <c r="U9" s="126">
        <f t="shared" si="3"/>
        <v>0.9755754771544245</v>
      </c>
      <c r="V9" s="127">
        <f t="shared" si="4"/>
        <v>0.91290402171231189</v>
      </c>
    </row>
    <row r="10" spans="1:22">
      <c r="A10" s="130">
        <v>39839</v>
      </c>
      <c r="B10" s="127">
        <v>2604</v>
      </c>
      <c r="C10" s="129">
        <v>0.60624999999999996</v>
      </c>
      <c r="D10" s="129">
        <v>0.61041666666666672</v>
      </c>
      <c r="E10" s="155">
        <v>0.45</v>
      </c>
      <c r="F10" s="127">
        <v>5</v>
      </c>
      <c r="G10" s="127">
        <v>63.2</v>
      </c>
      <c r="H10" s="127">
        <v>560</v>
      </c>
      <c r="I10" s="127">
        <v>85</v>
      </c>
      <c r="J10" s="175">
        <f t="shared" si="0"/>
        <v>64.076188956575535</v>
      </c>
      <c r="K10" s="175">
        <f t="shared" si="1"/>
        <v>3442.8346771600327</v>
      </c>
      <c r="L10" s="127">
        <v>3100</v>
      </c>
      <c r="M10" s="127">
        <v>63.2</v>
      </c>
      <c r="N10" s="127">
        <v>540</v>
      </c>
      <c r="O10" s="126">
        <v>85</v>
      </c>
      <c r="P10" s="174">
        <f t="shared" si="2"/>
        <v>64.076188956575535</v>
      </c>
      <c r="Q10" s="174">
        <f t="shared" si="5"/>
        <v>3553.8938602942271</v>
      </c>
      <c r="R10" s="125">
        <v>3200</v>
      </c>
      <c r="S10" s="126">
        <v>44.9114</v>
      </c>
      <c r="T10" s="126">
        <v>925</v>
      </c>
      <c r="U10" s="126">
        <f t="shared" si="3"/>
        <v>0.97283863504916124</v>
      </c>
      <c r="V10" s="127">
        <f t="shared" si="4"/>
        <v>0.91290402171231189</v>
      </c>
    </row>
    <row r="11" spans="1:22">
      <c r="A11" s="130">
        <v>39839</v>
      </c>
      <c r="B11" s="127">
        <v>2605</v>
      </c>
      <c r="C11" s="129">
        <v>0.61111111111111105</v>
      </c>
      <c r="D11" s="129">
        <v>0.61319444444444449</v>
      </c>
      <c r="E11" s="155">
        <v>0.65</v>
      </c>
      <c r="F11" s="127">
        <v>5</v>
      </c>
      <c r="G11" s="127">
        <v>74.099999999999994</v>
      </c>
      <c r="H11" s="127">
        <v>625</v>
      </c>
      <c r="I11" s="127">
        <v>90</v>
      </c>
      <c r="J11" s="175">
        <f t="shared" si="0"/>
        <v>75.060314967463071</v>
      </c>
      <c r="K11" s="175">
        <f t="shared" si="1"/>
        <v>5098.6550637542096</v>
      </c>
      <c r="L11" s="127">
        <v>4600</v>
      </c>
      <c r="M11" s="127">
        <v>74.099999999999994</v>
      </c>
      <c r="N11" s="127">
        <v>613</v>
      </c>
      <c r="O11" s="126">
        <v>90</v>
      </c>
      <c r="P11" s="174">
        <f t="shared" si="2"/>
        <v>75.060314967463071</v>
      </c>
      <c r="Q11" s="174">
        <f t="shared" si="5"/>
        <v>5320.3357187000438</v>
      </c>
      <c r="R11" s="125">
        <v>4800</v>
      </c>
      <c r="S11" s="126">
        <v>45.8125</v>
      </c>
      <c r="T11" s="126">
        <v>926</v>
      </c>
      <c r="U11" s="126">
        <f t="shared" si="3"/>
        <v>0.9745758627337574</v>
      </c>
      <c r="V11" s="127">
        <f t="shared" si="4"/>
        <v>0.9138909449790279</v>
      </c>
    </row>
    <row r="12" spans="1:22">
      <c r="A12" s="130">
        <v>39839</v>
      </c>
      <c r="B12" s="127">
        <v>2606</v>
      </c>
      <c r="C12" s="129">
        <v>0.61458333333333337</v>
      </c>
      <c r="D12" s="129">
        <v>0.6166666666666667</v>
      </c>
      <c r="E12" s="155">
        <v>0.85</v>
      </c>
      <c r="F12" s="127">
        <v>5</v>
      </c>
      <c r="G12" s="127">
        <v>82.7</v>
      </c>
      <c r="H12" s="127">
        <v>708</v>
      </c>
      <c r="I12" s="127">
        <v>92</v>
      </c>
      <c r="J12" s="175">
        <f t="shared" si="0"/>
        <v>83.776326102436926</v>
      </c>
      <c r="K12" s="175">
        <f t="shared" si="1"/>
        <v>6872.4741777172703</v>
      </c>
      <c r="L12" s="127">
        <v>6200</v>
      </c>
      <c r="M12" s="127">
        <v>82.7</v>
      </c>
      <c r="N12" s="127">
        <v>704</v>
      </c>
      <c r="O12" s="126">
        <v>94</v>
      </c>
      <c r="P12" s="174">
        <f t="shared" si="2"/>
        <v>83.776326102436926</v>
      </c>
      <c r="Q12" s="174">
        <f t="shared" si="5"/>
        <v>6872.4741777172703</v>
      </c>
      <c r="R12" s="125">
        <v>6200</v>
      </c>
      <c r="S12" s="126">
        <v>45.7575</v>
      </c>
      <c r="T12" s="126">
        <v>926</v>
      </c>
      <c r="U12" s="126">
        <f t="shared" si="3"/>
        <v>0.97446982841719676</v>
      </c>
      <c r="V12" s="127">
        <f t="shared" si="4"/>
        <v>0.9138909449790279</v>
      </c>
    </row>
    <row r="13" spans="1:22">
      <c r="A13" s="130">
        <v>39839</v>
      </c>
      <c r="B13" s="127">
        <v>2607</v>
      </c>
      <c r="C13" s="129">
        <v>0.61736111111111114</v>
      </c>
      <c r="D13" s="129">
        <v>0.61875000000000002</v>
      </c>
      <c r="E13" s="155">
        <v>1</v>
      </c>
      <c r="F13" s="127">
        <v>2</v>
      </c>
      <c r="G13" s="127">
        <v>87</v>
      </c>
      <c r="H13" s="127">
        <v>744</v>
      </c>
      <c r="I13" s="127">
        <v>94</v>
      </c>
      <c r="J13" s="175">
        <f t="shared" si="0"/>
        <v>88.143119694166458</v>
      </c>
      <c r="K13" s="175">
        <f t="shared" si="1"/>
        <v>7973.3079817086636</v>
      </c>
      <c r="L13" s="127">
        <v>7200</v>
      </c>
      <c r="M13" s="127">
        <v>88.5</v>
      </c>
      <c r="N13" s="127">
        <v>729</v>
      </c>
      <c r="O13" s="126">
        <v>96</v>
      </c>
      <c r="P13" s="174">
        <f t="shared" si="2"/>
        <v>89.662828654410717</v>
      </c>
      <c r="Q13" s="174">
        <f t="shared" si="5"/>
        <v>7973.3079817086636</v>
      </c>
      <c r="R13" s="125">
        <v>7200</v>
      </c>
      <c r="S13" s="126">
        <v>45.633299999999998</v>
      </c>
      <c r="T13" s="126">
        <v>927</v>
      </c>
      <c r="U13" s="126">
        <f t="shared" si="3"/>
        <v>0.97423038365143622</v>
      </c>
      <c r="V13" s="127">
        <f t="shared" si="4"/>
        <v>0.91487786824574391</v>
      </c>
    </row>
    <row r="14" spans="1:22">
      <c r="A14" s="130">
        <v>39839</v>
      </c>
      <c r="B14" s="127">
        <v>2608</v>
      </c>
      <c r="C14" s="129">
        <v>0.61944444444444446</v>
      </c>
      <c r="D14" s="129">
        <v>0.62291666666666667</v>
      </c>
      <c r="E14" s="155">
        <v>0.04</v>
      </c>
      <c r="F14" s="127">
        <v>5</v>
      </c>
      <c r="G14" s="127">
        <v>21</v>
      </c>
      <c r="H14" s="127">
        <v>428</v>
      </c>
      <c r="I14" s="127">
        <v>58</v>
      </c>
      <c r="J14" s="175">
        <f t="shared" si="0"/>
        <v>21.276661648346625</v>
      </c>
      <c r="K14" s="175">
        <f t="shared" si="1"/>
        <v>664.46532332215179</v>
      </c>
      <c r="L14" s="127">
        <v>600</v>
      </c>
      <c r="M14" s="127">
        <v>21</v>
      </c>
      <c r="N14" s="154">
        <v>446</v>
      </c>
      <c r="O14" s="153">
        <v>58</v>
      </c>
      <c r="P14" s="174">
        <f t="shared" si="2"/>
        <v>21.276661648346625</v>
      </c>
      <c r="Q14" s="174">
        <f t="shared" si="5"/>
        <v>1107.4422055369196</v>
      </c>
      <c r="R14" s="152">
        <v>1000</v>
      </c>
      <c r="S14" s="153">
        <v>45.598329999999997</v>
      </c>
      <c r="T14" s="153">
        <v>927</v>
      </c>
      <c r="U14" s="153">
        <f t="shared" si="3"/>
        <v>0.97416296510507017</v>
      </c>
      <c r="V14" s="127">
        <f t="shared" si="4"/>
        <v>0.91487786824574391</v>
      </c>
    </row>
    <row r="15" spans="1:22" ht="15.6" thickBot="1">
      <c r="A15" s="151"/>
      <c r="B15" s="120"/>
      <c r="C15" s="120"/>
      <c r="D15" s="120"/>
      <c r="E15" s="122" t="s">
        <v>15</v>
      </c>
      <c r="F15" s="121">
        <v>5</v>
      </c>
      <c r="G15" s="121"/>
      <c r="H15" s="121"/>
      <c r="I15" s="121"/>
      <c r="J15" s="121"/>
      <c r="K15" s="121"/>
      <c r="L15" s="121"/>
      <c r="M15" s="121"/>
      <c r="N15" s="121"/>
      <c r="O15" s="150"/>
      <c r="P15" s="150"/>
      <c r="Q15" s="150"/>
      <c r="R15" s="150"/>
      <c r="S15" s="150"/>
      <c r="T15" s="150"/>
      <c r="U15" s="150"/>
      <c r="V15" s="149"/>
    </row>
    <row r="16" spans="1:22">
      <c r="E16" s="146"/>
      <c r="F16" s="148"/>
    </row>
    <row r="17" spans="1:23" ht="15.6">
      <c r="E17" s="115" t="s">
        <v>16</v>
      </c>
      <c r="F17" s="114">
        <f>SUM(F6:F15)</f>
        <v>47</v>
      </c>
    </row>
    <row r="20" spans="1:23" ht="15.6">
      <c r="A20" s="167" t="s">
        <v>79</v>
      </c>
    </row>
    <row r="21" spans="1:23" ht="15.6" thickBot="1"/>
    <row r="22" spans="1:23" ht="30.75" customHeight="1">
      <c r="A22" s="135" t="s">
        <v>0</v>
      </c>
      <c r="B22" s="145" t="s">
        <v>1</v>
      </c>
      <c r="C22" s="132" t="s">
        <v>2</v>
      </c>
      <c r="D22" s="132" t="s">
        <v>3</v>
      </c>
      <c r="E22" s="144" t="s">
        <v>4</v>
      </c>
      <c r="F22" s="143" t="s">
        <v>5</v>
      </c>
      <c r="G22" s="206" t="s">
        <v>6</v>
      </c>
      <c r="H22" s="206"/>
      <c r="I22" s="206"/>
      <c r="J22" s="206"/>
      <c r="K22" s="206"/>
      <c r="L22" s="206"/>
      <c r="M22" s="206" t="s">
        <v>7</v>
      </c>
      <c r="N22" s="206"/>
      <c r="O22" s="207"/>
      <c r="P22" s="207"/>
      <c r="Q22" s="207"/>
      <c r="R22" s="207"/>
      <c r="S22" s="207"/>
      <c r="T22" s="207"/>
      <c r="U22" s="207"/>
      <c r="V22" s="208"/>
    </row>
    <row r="23" spans="1:23" ht="16.2" thickBot="1">
      <c r="A23" s="141"/>
      <c r="B23" s="140"/>
      <c r="C23" s="138" t="s">
        <v>8</v>
      </c>
      <c r="D23" s="138" t="s">
        <v>8</v>
      </c>
      <c r="E23" s="166"/>
      <c r="F23" s="165" t="s">
        <v>9</v>
      </c>
      <c r="G23" s="138" t="s">
        <v>10</v>
      </c>
      <c r="H23" s="138" t="s">
        <v>11</v>
      </c>
      <c r="I23" s="138" t="s">
        <v>12</v>
      </c>
      <c r="J23" s="138" t="s">
        <v>81</v>
      </c>
      <c r="K23" s="138" t="s">
        <v>82</v>
      </c>
      <c r="L23" s="138" t="s">
        <v>13</v>
      </c>
      <c r="M23" s="138" t="s">
        <v>10</v>
      </c>
      <c r="N23" s="138" t="s">
        <v>11</v>
      </c>
      <c r="O23" s="138" t="s">
        <v>12</v>
      </c>
      <c r="P23" s="173" t="s">
        <v>81</v>
      </c>
      <c r="Q23" s="173" t="s">
        <v>82</v>
      </c>
      <c r="R23" s="137" t="s">
        <v>88</v>
      </c>
      <c r="S23" s="137" t="s">
        <v>83</v>
      </c>
      <c r="T23" s="137" t="s">
        <v>84</v>
      </c>
      <c r="U23" s="137" t="s">
        <v>85</v>
      </c>
      <c r="V23" s="176" t="s">
        <v>86</v>
      </c>
    </row>
    <row r="24" spans="1:23" ht="15.6">
      <c r="A24" s="164"/>
      <c r="B24" s="163"/>
      <c r="C24" s="163"/>
      <c r="D24" s="163"/>
      <c r="E24" s="162"/>
      <c r="F24" s="161"/>
      <c r="G24" s="161"/>
      <c r="H24" s="161"/>
      <c r="I24" s="161"/>
      <c r="J24" s="161"/>
      <c r="K24" s="161"/>
      <c r="L24" s="161"/>
      <c r="M24" s="161"/>
      <c r="N24" s="161"/>
      <c r="O24" s="160"/>
      <c r="P24" s="160"/>
      <c r="Q24" s="160"/>
      <c r="R24" s="160"/>
      <c r="S24" s="172"/>
      <c r="T24" s="172"/>
      <c r="U24" s="172"/>
      <c r="V24" s="177"/>
    </row>
    <row r="25" spans="1:23">
      <c r="A25" s="158"/>
      <c r="B25" s="156"/>
      <c r="C25" s="156"/>
      <c r="D25" s="156"/>
      <c r="E25" s="157" t="s">
        <v>14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6"/>
      <c r="P25" s="126"/>
      <c r="Q25" s="126"/>
      <c r="R25" s="126"/>
      <c r="S25" s="126"/>
      <c r="T25" s="126"/>
      <c r="U25" s="126"/>
      <c r="V25" s="125"/>
    </row>
    <row r="26" spans="1:23">
      <c r="A26" s="130">
        <v>39839</v>
      </c>
      <c r="B26" s="127">
        <v>2609</v>
      </c>
      <c r="C26" s="129">
        <v>0.67013888888888884</v>
      </c>
      <c r="D26" s="129">
        <v>0.69374999999999998</v>
      </c>
      <c r="E26" s="155">
        <v>0.04</v>
      </c>
      <c r="F26" s="127">
        <v>30</v>
      </c>
      <c r="G26" s="127">
        <v>21</v>
      </c>
      <c r="H26" s="127">
        <v>440</v>
      </c>
      <c r="I26" s="127">
        <v>58</v>
      </c>
      <c r="J26" s="127">
        <f>G26/U26^0.5</f>
        <v>21.377518285683248</v>
      </c>
      <c r="K26" s="127">
        <f>L26/V26/U26^0.5</f>
        <v>878.51310569407701</v>
      </c>
      <c r="L26" s="127">
        <v>800</v>
      </c>
      <c r="M26" s="127">
        <v>21</v>
      </c>
      <c r="N26" s="127">
        <v>457</v>
      </c>
      <c r="O26" s="126">
        <v>58</v>
      </c>
      <c r="P26" s="126">
        <f>O26/U26^0.5</f>
        <v>59.042669550934683</v>
      </c>
      <c r="Q26" s="126">
        <f>R26/V26/U26^0.5</f>
        <v>1098.1413821175963</v>
      </c>
      <c r="R26" s="125">
        <v>1000</v>
      </c>
      <c r="S26" s="126">
        <v>40.841700000000003</v>
      </c>
      <c r="T26" s="126">
        <v>927</v>
      </c>
      <c r="U26" s="126">
        <f>(S26+459.7)/(59+459.7)</f>
        <v>0.96499267399267386</v>
      </c>
      <c r="V26" s="125">
        <v>0.92700000000000005</v>
      </c>
    </row>
    <row r="27" spans="1:23">
      <c r="A27" s="130">
        <v>39839</v>
      </c>
      <c r="B27" s="127">
        <v>2610</v>
      </c>
      <c r="C27" s="129">
        <v>0.69444444444444453</v>
      </c>
      <c r="D27" s="129">
        <v>0.70208333333333339</v>
      </c>
      <c r="E27" s="155">
        <v>7.0000000000000007E-2</v>
      </c>
      <c r="F27" s="127">
        <v>10</v>
      </c>
      <c r="G27" s="127">
        <v>25</v>
      </c>
      <c r="H27" s="127">
        <v>425</v>
      </c>
      <c r="I27" s="127">
        <v>64</v>
      </c>
      <c r="J27" s="127">
        <f>G27/U27^0.5</f>
        <v>25.470874092460768</v>
      </c>
      <c r="K27" s="127">
        <f>L27/V27/U27^0.5</f>
        <v>1099.0668432561281</v>
      </c>
      <c r="L27" s="127">
        <v>1000</v>
      </c>
      <c r="M27" s="127">
        <v>25</v>
      </c>
      <c r="N27" s="127">
        <v>445</v>
      </c>
      <c r="O27" s="126">
        <v>64</v>
      </c>
      <c r="P27" s="126">
        <f>O27/U27^0.5</f>
        <v>65.20543767669956</v>
      </c>
      <c r="Q27" s="126">
        <f>R27/V27/U27^0.5</f>
        <v>1208.9735275817409</v>
      </c>
      <c r="R27" s="125">
        <v>1100</v>
      </c>
      <c r="S27" s="126">
        <v>39.999099999999999</v>
      </c>
      <c r="T27" s="126">
        <v>928</v>
      </c>
      <c r="U27" s="126">
        <f>(S27+459.7)/(59+459.7)</f>
        <v>0.96336822826296498</v>
      </c>
      <c r="V27" s="125">
        <v>0.92700000000000005</v>
      </c>
    </row>
    <row r="28" spans="1:23">
      <c r="A28" s="130">
        <v>39839</v>
      </c>
      <c r="B28" s="127">
        <v>2611</v>
      </c>
      <c r="C28" s="129">
        <v>0.70347222222222217</v>
      </c>
      <c r="D28" s="129">
        <v>0.72430555555555554</v>
      </c>
      <c r="E28" s="155">
        <v>0.3</v>
      </c>
      <c r="F28" s="127">
        <v>30</v>
      </c>
      <c r="G28" s="127">
        <v>52.5</v>
      </c>
      <c r="H28" s="127">
        <v>494</v>
      </c>
      <c r="I28" s="127">
        <v>81</v>
      </c>
      <c r="J28" s="127">
        <f>G28/U28^0.5</f>
        <v>53.515777020834456</v>
      </c>
      <c r="K28" s="127">
        <f>L28/V28/U28^0.5</f>
        <v>2749.051061839752</v>
      </c>
      <c r="L28" s="127">
        <v>2500</v>
      </c>
      <c r="M28" s="127">
        <v>52.5</v>
      </c>
      <c r="N28" s="127">
        <v>493</v>
      </c>
      <c r="O28" s="126">
        <v>81</v>
      </c>
      <c r="P28" s="126">
        <f>O28/U28^0.5</f>
        <v>82.567198832144584</v>
      </c>
      <c r="Q28" s="126">
        <f>R28/V28/U28^0.5</f>
        <v>2859.013104313342</v>
      </c>
      <c r="R28" s="125">
        <v>2600</v>
      </c>
      <c r="S28" s="126">
        <v>39.496099999999998</v>
      </c>
      <c r="T28" s="126">
        <v>928</v>
      </c>
      <c r="U28" s="126">
        <f>(S28+459.7)/(59+459.7)</f>
        <v>0.96239849624060148</v>
      </c>
      <c r="V28" s="125">
        <v>0.92700000000000005</v>
      </c>
    </row>
    <row r="29" spans="1:23">
      <c r="A29" s="130">
        <v>39839</v>
      </c>
      <c r="B29" s="127">
        <v>2612</v>
      </c>
      <c r="C29" s="129">
        <v>0.72569444444444453</v>
      </c>
      <c r="D29" s="129">
        <v>0.73888888888888893</v>
      </c>
      <c r="E29" s="155">
        <v>0.45</v>
      </c>
      <c r="F29" s="127">
        <v>10</v>
      </c>
      <c r="G29" s="127">
        <v>63.2</v>
      </c>
      <c r="H29" s="127">
        <v>548</v>
      </c>
      <c r="I29" s="127">
        <v>85</v>
      </c>
      <c r="J29" s="127">
        <f>G29/U29^0.5</f>
        <v>64.476464777730754</v>
      </c>
      <c r="K29" s="127">
        <f>L29/V29/U29^0.5</f>
        <v>3521.7164271697598</v>
      </c>
      <c r="L29" s="127">
        <v>3200</v>
      </c>
      <c r="M29" s="127">
        <v>63.2</v>
      </c>
      <c r="N29" s="127">
        <v>533</v>
      </c>
      <c r="O29" s="126">
        <v>85</v>
      </c>
      <c r="P29" s="126">
        <f>O29/U29^0.5</f>
        <v>86.716764337137889</v>
      </c>
      <c r="Q29" s="126">
        <f>R29/V29/U29^0.5</f>
        <v>3631.7700655188146</v>
      </c>
      <c r="R29" s="125">
        <v>3300</v>
      </c>
      <c r="S29" s="126">
        <v>38.665500000000002</v>
      </c>
      <c r="T29" s="126">
        <v>928</v>
      </c>
      <c r="U29" s="126">
        <f>(S29+459.7)/(59+459.7)</f>
        <v>0.96079718527086944</v>
      </c>
      <c r="V29" s="125">
        <v>0.92700000000000005</v>
      </c>
    </row>
    <row r="30" spans="1:23">
      <c r="A30" s="130">
        <v>39839</v>
      </c>
      <c r="B30" s="127">
        <v>2613</v>
      </c>
      <c r="C30" s="129">
        <v>0.73958333333333337</v>
      </c>
      <c r="D30" s="129">
        <v>0.76527777777777783</v>
      </c>
      <c r="E30" s="155">
        <v>0.65</v>
      </c>
      <c r="F30" s="127">
        <v>30</v>
      </c>
      <c r="G30" s="127">
        <v>74.099999999999994</v>
      </c>
      <c r="H30" s="127">
        <v>617</v>
      </c>
      <c r="I30" s="127">
        <v>90</v>
      </c>
      <c r="J30" s="127">
        <f>G30/U30^0.5</f>
        <v>75.62023603277116</v>
      </c>
      <c r="K30" s="127">
        <f>L30/V30/U30^0.5</f>
        <v>5284.2252729598276</v>
      </c>
      <c r="L30" s="127">
        <v>4800</v>
      </c>
      <c r="M30" s="127">
        <v>74.099999999999994</v>
      </c>
      <c r="N30" s="127">
        <v>611</v>
      </c>
      <c r="O30" s="126">
        <v>90</v>
      </c>
      <c r="P30" s="126">
        <f>O30/U30^0.5</f>
        <v>91.846440525633</v>
      </c>
      <c r="Q30" s="126">
        <f>R30/V30/U30^0.5</f>
        <v>5394.3132994798234</v>
      </c>
      <c r="R30" s="125">
        <v>4900</v>
      </c>
      <c r="S30" s="126">
        <v>38.354199999999999</v>
      </c>
      <c r="T30" s="126">
        <v>929</v>
      </c>
      <c r="U30" s="126">
        <f>(S30+459.7)/(59+459.7)</f>
        <v>0.96019703103913623</v>
      </c>
      <c r="V30" s="125">
        <v>0.92700000000000005</v>
      </c>
      <c r="W30" s="113" t="s">
        <v>78</v>
      </c>
    </row>
    <row r="31" spans="1:23" ht="15.6" thickBot="1">
      <c r="A31" s="151"/>
      <c r="B31" s="120"/>
      <c r="C31" s="120"/>
      <c r="D31" s="120"/>
      <c r="E31" s="122" t="s">
        <v>15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50"/>
      <c r="P31" s="150"/>
      <c r="Q31" s="150"/>
      <c r="R31" s="150"/>
      <c r="S31" s="150"/>
      <c r="T31" s="150"/>
      <c r="U31" s="150"/>
      <c r="V31" s="149"/>
    </row>
    <row r="32" spans="1:23">
      <c r="E32" s="146"/>
      <c r="F32" s="148"/>
    </row>
    <row r="33" spans="1:22" ht="15.6">
      <c r="E33" s="115" t="s">
        <v>16</v>
      </c>
      <c r="F33" s="114">
        <f>SUM(F25:F31)</f>
        <v>110</v>
      </c>
    </row>
    <row r="34" spans="1:22">
      <c r="E34" s="146"/>
      <c r="F34" s="116"/>
    </row>
    <row r="35" spans="1:22">
      <c r="E35" s="146"/>
      <c r="F35" s="116"/>
    </row>
    <row r="36" spans="1:22" ht="15.6">
      <c r="A36" s="147" t="s">
        <v>77</v>
      </c>
      <c r="F36" s="116"/>
    </row>
    <row r="37" spans="1:22" ht="15.6" thickBot="1">
      <c r="E37" s="146"/>
      <c r="F37" s="116"/>
    </row>
    <row r="38" spans="1:22" ht="31.2">
      <c r="A38" s="135" t="s">
        <v>0</v>
      </c>
      <c r="B38" s="145" t="s">
        <v>1</v>
      </c>
      <c r="C38" s="132" t="s">
        <v>2</v>
      </c>
      <c r="D38" s="132" t="s">
        <v>3</v>
      </c>
      <c r="E38" s="144" t="s">
        <v>4</v>
      </c>
      <c r="F38" s="143" t="s">
        <v>5</v>
      </c>
      <c r="G38" s="206" t="s">
        <v>6</v>
      </c>
      <c r="H38" s="206"/>
      <c r="I38" s="207"/>
      <c r="J38" s="207"/>
      <c r="K38" s="207"/>
      <c r="L38" s="208"/>
      <c r="M38" s="206" t="s">
        <v>7</v>
      </c>
      <c r="N38" s="206"/>
      <c r="O38" s="207"/>
      <c r="P38" s="207"/>
      <c r="Q38" s="207"/>
      <c r="R38" s="207"/>
      <c r="S38" s="207"/>
      <c r="T38" s="207"/>
      <c r="U38" s="207"/>
      <c r="V38" s="208"/>
    </row>
    <row r="39" spans="1:22" ht="16.2" thickBot="1">
      <c r="A39" s="141"/>
      <c r="B39" s="140"/>
      <c r="C39" s="138" t="s">
        <v>8</v>
      </c>
      <c r="D39" s="138" t="s">
        <v>8</v>
      </c>
      <c r="E39" s="139"/>
      <c r="F39" s="138" t="s">
        <v>9</v>
      </c>
      <c r="G39" s="138" t="s">
        <v>10</v>
      </c>
      <c r="H39" s="138" t="s">
        <v>11</v>
      </c>
      <c r="I39" s="138" t="s">
        <v>12</v>
      </c>
      <c r="J39" s="138" t="s">
        <v>81</v>
      </c>
      <c r="K39" s="138" t="s">
        <v>82</v>
      </c>
      <c r="L39" s="136" t="s">
        <v>13</v>
      </c>
      <c r="M39" s="138" t="s">
        <v>10</v>
      </c>
      <c r="N39" s="138" t="s">
        <v>11</v>
      </c>
      <c r="O39" s="138" t="s">
        <v>12</v>
      </c>
      <c r="P39" s="173" t="s">
        <v>81</v>
      </c>
      <c r="Q39" s="173" t="s">
        <v>82</v>
      </c>
      <c r="R39" s="136" t="s">
        <v>13</v>
      </c>
      <c r="S39" s="137" t="s">
        <v>83</v>
      </c>
      <c r="T39" s="137" t="s">
        <v>84</v>
      </c>
      <c r="U39" s="137" t="s">
        <v>85</v>
      </c>
      <c r="V39" s="176" t="s">
        <v>86</v>
      </c>
    </row>
    <row r="40" spans="1:22" ht="15.6">
      <c r="A40" s="135"/>
      <c r="B40" s="132"/>
      <c r="C40" s="132"/>
      <c r="D40" s="132"/>
      <c r="E40" s="134" t="s">
        <v>14</v>
      </c>
      <c r="F40" s="133"/>
      <c r="G40" s="132"/>
      <c r="H40" s="132"/>
      <c r="I40" s="132"/>
      <c r="J40" s="172"/>
      <c r="K40" s="142"/>
      <c r="L40" s="131"/>
      <c r="M40" s="132"/>
      <c r="N40" s="132"/>
      <c r="O40" s="132"/>
      <c r="P40" s="142"/>
      <c r="Q40" s="142"/>
      <c r="R40" s="142"/>
      <c r="S40" s="142"/>
      <c r="T40" s="142"/>
      <c r="U40" s="142"/>
      <c r="V40" s="131"/>
    </row>
    <row r="41" spans="1:22">
      <c r="A41" s="130">
        <v>39839</v>
      </c>
      <c r="B41" s="127">
        <v>2617</v>
      </c>
      <c r="C41" s="129">
        <v>0.76666666666666661</v>
      </c>
      <c r="D41" s="129">
        <v>0.78125</v>
      </c>
      <c r="E41" s="128">
        <v>0.04</v>
      </c>
      <c r="F41" s="127">
        <v>15</v>
      </c>
      <c r="G41" s="127">
        <v>21</v>
      </c>
      <c r="H41" s="127">
        <v>411</v>
      </c>
      <c r="I41" s="127">
        <v>58</v>
      </c>
      <c r="J41" s="126">
        <f>G41/U41^0.5</f>
        <v>21.430457476388391</v>
      </c>
      <c r="K41" s="126">
        <f>L41/V41/U41^0.5</f>
        <v>1100.8608145265521</v>
      </c>
      <c r="L41" s="125">
        <v>1000</v>
      </c>
      <c r="M41" s="127">
        <v>21</v>
      </c>
      <c r="N41" s="127">
        <v>448</v>
      </c>
      <c r="O41" s="127">
        <v>58</v>
      </c>
      <c r="P41" s="126">
        <f>M41/U41^0.5</f>
        <v>21.430457476388391</v>
      </c>
      <c r="Q41" s="126">
        <f>R41/V41/U41^0.5</f>
        <v>1100.8608145265521</v>
      </c>
      <c r="R41" s="127">
        <v>1000</v>
      </c>
      <c r="S41" s="178">
        <v>38.3718</v>
      </c>
      <c r="T41" s="126">
        <v>929</v>
      </c>
      <c r="U41" s="126">
        <f>(S41+459.7)/(59+459.7)</f>
        <v>0.96023096202043556</v>
      </c>
      <c r="V41" s="125">
        <v>0.92700000000000005</v>
      </c>
    </row>
    <row r="42" spans="1:22">
      <c r="A42" s="130">
        <v>39839</v>
      </c>
      <c r="B42" s="127">
        <v>2618</v>
      </c>
      <c r="C42" s="129">
        <v>0.78263888888888899</v>
      </c>
      <c r="D42" s="129">
        <v>0.79166666666666663</v>
      </c>
      <c r="E42" s="128">
        <v>7.0000000000000007E-2</v>
      </c>
      <c r="F42" s="127">
        <v>15</v>
      </c>
      <c r="G42" s="127">
        <v>25</v>
      </c>
      <c r="H42" s="127">
        <v>414</v>
      </c>
      <c r="I42" s="127">
        <v>62</v>
      </c>
      <c r="J42" s="126">
        <f>G42/U42^0.5</f>
        <v>25.528114807822263</v>
      </c>
      <c r="K42" s="126">
        <f>L42/V42/U42^0.5</f>
        <v>991.38309933290338</v>
      </c>
      <c r="L42" s="125">
        <v>900</v>
      </c>
      <c r="M42" s="127">
        <v>25</v>
      </c>
      <c r="N42" s="127">
        <v>435</v>
      </c>
      <c r="O42" s="127">
        <v>62</v>
      </c>
      <c r="P42" s="126">
        <f>M42/U42^0.5</f>
        <v>25.528114807822263</v>
      </c>
      <c r="Q42" s="126">
        <f>R42/V42/U42^0.5</f>
        <v>1211.6904547402153</v>
      </c>
      <c r="R42" s="127">
        <v>1100</v>
      </c>
      <c r="S42" s="178">
        <v>37.7607</v>
      </c>
      <c r="T42" s="126">
        <v>929</v>
      </c>
      <c r="U42" s="126">
        <f>(S42+459.7)/(59+459.7)</f>
        <v>0.95905282436861372</v>
      </c>
      <c r="V42" s="125">
        <v>0.92700000000000005</v>
      </c>
    </row>
    <row r="43" spans="1:22">
      <c r="A43" s="130">
        <v>39839</v>
      </c>
      <c r="B43" s="127">
        <v>2619</v>
      </c>
      <c r="C43" s="129">
        <v>0.79305555555555562</v>
      </c>
      <c r="D43" s="129">
        <v>0.79791666666666661</v>
      </c>
      <c r="E43" s="128">
        <v>0.15</v>
      </c>
      <c r="F43" s="127">
        <v>15</v>
      </c>
      <c r="G43" s="127">
        <v>37</v>
      </c>
      <c r="H43" s="127">
        <v>429</v>
      </c>
      <c r="I43" s="127">
        <v>78</v>
      </c>
      <c r="J43" s="126">
        <f>G43/U43^0.5</f>
        <v>37.759251424860729</v>
      </c>
      <c r="K43" s="126">
        <f>L43/V43/U43^0.5</f>
        <v>1651.3273604854687</v>
      </c>
      <c r="L43" s="125">
        <v>1500</v>
      </c>
      <c r="M43" s="127">
        <v>37</v>
      </c>
      <c r="N43" s="127">
        <v>429</v>
      </c>
      <c r="O43" s="127">
        <v>78</v>
      </c>
      <c r="P43" s="126">
        <f>M43/U43^0.5</f>
        <v>37.759251424860729</v>
      </c>
      <c r="Q43" s="126">
        <f>R43/V43/U43^0.5</f>
        <v>1981.5928325825623</v>
      </c>
      <c r="R43" s="127">
        <v>1800</v>
      </c>
      <c r="S43" s="178">
        <v>38.35</v>
      </c>
      <c r="T43" s="126">
        <v>929</v>
      </c>
      <c r="U43" s="126">
        <f>(S43+459.7)/(59+459.7)</f>
        <v>0.9601889338731443</v>
      </c>
      <c r="V43" s="125">
        <v>0.92700000000000005</v>
      </c>
    </row>
    <row r="44" spans="1:22">
      <c r="A44" s="130">
        <v>39839</v>
      </c>
      <c r="B44" s="127">
        <v>2620</v>
      </c>
      <c r="C44" s="129">
        <v>0.7993055555555556</v>
      </c>
      <c r="D44" s="129">
        <v>0.80347222222222225</v>
      </c>
      <c r="E44" s="128">
        <v>0.04</v>
      </c>
      <c r="F44" s="127">
        <v>15</v>
      </c>
      <c r="G44" s="127">
        <v>21</v>
      </c>
      <c r="H44" s="127">
        <v>428</v>
      </c>
      <c r="I44" s="127">
        <v>58</v>
      </c>
      <c r="J44" s="126">
        <f>G44/U44^0.5</f>
        <v>21.421988362544074</v>
      </c>
      <c r="K44" s="126">
        <f>L44/V44/U44^0.5</f>
        <v>990.38318828220406</v>
      </c>
      <c r="L44" s="125">
        <v>900</v>
      </c>
      <c r="M44" s="127">
        <v>21</v>
      </c>
      <c r="N44" s="127">
        <v>451</v>
      </c>
      <c r="O44" s="127">
        <v>58</v>
      </c>
      <c r="P44" s="126">
        <f>M44/U44^0.5</f>
        <v>21.421988362544074</v>
      </c>
      <c r="Q44" s="126">
        <f>R44/V44/U44^0.5</f>
        <v>1100.4257647580046</v>
      </c>
      <c r="R44" s="127">
        <v>1000</v>
      </c>
      <c r="S44" s="178">
        <v>38.765700000000002</v>
      </c>
      <c r="T44" s="126">
        <v>929</v>
      </c>
      <c r="U44" s="126">
        <f>(S44+459.7)/(59+459.7)</f>
        <v>0.96099036051667619</v>
      </c>
      <c r="V44" s="125">
        <v>0.92700000000000005</v>
      </c>
    </row>
    <row r="45" spans="1:22" ht="15.6" thickBot="1">
      <c r="A45" s="124"/>
      <c r="B45" s="123"/>
      <c r="C45" s="123"/>
      <c r="D45" s="123"/>
      <c r="E45" s="122" t="s">
        <v>15</v>
      </c>
      <c r="F45" s="121"/>
      <c r="G45" s="120"/>
      <c r="H45" s="119"/>
      <c r="I45" s="118"/>
      <c r="J45" s="118"/>
      <c r="K45" s="118"/>
      <c r="L45" s="117"/>
      <c r="M45" s="120"/>
      <c r="N45" s="119"/>
      <c r="O45" s="118"/>
      <c r="P45" s="118"/>
      <c r="Q45" s="118"/>
      <c r="R45" s="118"/>
      <c r="S45" s="118"/>
      <c r="T45" s="118"/>
      <c r="U45" s="118"/>
      <c r="V45" s="117"/>
    </row>
    <row r="46" spans="1:22">
      <c r="F46" s="116"/>
    </row>
    <row r="47" spans="1:22" ht="15.6">
      <c r="E47" s="115" t="s">
        <v>16</v>
      </c>
      <c r="F47" s="114">
        <f>SUM(F40:F45)</f>
        <v>60</v>
      </c>
    </row>
  </sheetData>
  <mergeCells count="7">
    <mergeCell ref="G22:L22"/>
    <mergeCell ref="M22:V22"/>
    <mergeCell ref="G38:L38"/>
    <mergeCell ref="G3:L3"/>
    <mergeCell ref="M38:V38"/>
    <mergeCell ref="M3:R3"/>
    <mergeCell ref="S3:V3"/>
  </mergeCells>
  <pageMargins left="0.33" right="0.21" top="0.64" bottom="0.56000000000000005" header="0.5" footer="0.5"/>
  <pageSetup scale="3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topLeftCell="M13" zoomScale="70" zoomScaleNormal="100" zoomScaleSheetLayoutView="70" workbookViewId="0">
      <selection activeCell="X8" sqref="X8"/>
    </sheetView>
  </sheetViews>
  <sheetFormatPr defaultColWidth="12.5546875" defaultRowHeight="15"/>
  <cols>
    <col min="1" max="1" width="15.6640625" style="2" customWidth="1"/>
    <col min="2" max="4" width="12.5546875" style="2" customWidth="1"/>
    <col min="5" max="5" width="16.6640625" style="2" bestFit="1" customWidth="1"/>
    <col min="6" max="16384" width="12.5546875" style="2"/>
  </cols>
  <sheetData>
    <row r="1" spans="1:22" ht="15.6">
      <c r="A1" s="1" t="s">
        <v>17</v>
      </c>
    </row>
    <row r="2" spans="1:22" ht="15.6" thickBot="1"/>
    <row r="3" spans="1:22" ht="31.2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212" t="s">
        <v>6</v>
      </c>
      <c r="H3" s="212"/>
      <c r="I3" s="212"/>
      <c r="J3" s="212"/>
      <c r="K3" s="212"/>
      <c r="L3" s="212"/>
      <c r="M3" s="213" t="s">
        <v>7</v>
      </c>
      <c r="N3" s="214"/>
      <c r="O3" s="214"/>
      <c r="P3" s="214"/>
      <c r="Q3" s="214"/>
      <c r="R3" s="215"/>
      <c r="S3" s="213" t="s">
        <v>89</v>
      </c>
      <c r="T3" s="214"/>
      <c r="U3" s="214"/>
      <c r="V3" s="216"/>
    </row>
    <row r="4" spans="1:22" ht="16.2" thickBot="1">
      <c r="A4" s="8"/>
      <c r="B4" s="9"/>
      <c r="C4" s="10" t="s">
        <v>8</v>
      </c>
      <c r="D4" s="10" t="s">
        <v>8</v>
      </c>
      <c r="E4" s="11"/>
      <c r="F4" s="12" t="s">
        <v>9</v>
      </c>
      <c r="G4" s="10" t="s">
        <v>10</v>
      </c>
      <c r="H4" s="10" t="s">
        <v>11</v>
      </c>
      <c r="I4" s="10" t="s">
        <v>12</v>
      </c>
      <c r="J4" s="199" t="s">
        <v>87</v>
      </c>
      <c r="K4" s="199" t="s">
        <v>82</v>
      </c>
      <c r="L4" s="10" t="s">
        <v>13</v>
      </c>
      <c r="M4" s="10" t="s">
        <v>10</v>
      </c>
      <c r="N4" s="10" t="s">
        <v>11</v>
      </c>
      <c r="O4" s="10" t="s">
        <v>12</v>
      </c>
      <c r="P4" s="199" t="s">
        <v>87</v>
      </c>
      <c r="Q4" s="199" t="s">
        <v>82</v>
      </c>
      <c r="R4" s="13" t="s">
        <v>13</v>
      </c>
      <c r="S4" s="137" t="s">
        <v>83</v>
      </c>
      <c r="T4" s="137" t="s">
        <v>84</v>
      </c>
      <c r="U4" s="137" t="s">
        <v>85</v>
      </c>
      <c r="V4" s="176" t="s">
        <v>86</v>
      </c>
    </row>
    <row r="5" spans="1:22" s="25" customFormat="1" ht="35.25" customHeight="1">
      <c r="A5" s="19"/>
      <c r="B5" s="20"/>
      <c r="C5" s="20"/>
      <c r="D5" s="20"/>
      <c r="E5" s="21"/>
      <c r="F5" s="22"/>
      <c r="G5" s="22"/>
      <c r="H5" s="22"/>
      <c r="I5" s="22"/>
      <c r="J5" s="202"/>
      <c r="K5" s="202"/>
      <c r="L5" s="22"/>
      <c r="M5" s="22"/>
      <c r="N5" s="22"/>
      <c r="O5" s="23"/>
      <c r="P5" s="200"/>
      <c r="Q5" s="200"/>
      <c r="R5" s="23"/>
      <c r="S5" s="23"/>
      <c r="T5" s="23"/>
      <c r="U5" s="23"/>
      <c r="V5" s="24"/>
    </row>
    <row r="6" spans="1:22" s="25" customFormat="1" ht="35.25" customHeight="1">
      <c r="A6" s="26"/>
      <c r="B6" s="27"/>
      <c r="C6" s="27"/>
      <c r="D6" s="28"/>
      <c r="E6" s="29" t="s">
        <v>14</v>
      </c>
      <c r="F6" s="30">
        <v>5</v>
      </c>
      <c r="G6" s="30"/>
      <c r="H6" s="30"/>
      <c r="I6" s="30"/>
      <c r="J6" s="203"/>
      <c r="K6" s="203"/>
      <c r="L6" s="30"/>
      <c r="M6" s="30"/>
      <c r="N6" s="30"/>
      <c r="O6" s="31"/>
      <c r="P6" s="201"/>
      <c r="Q6" s="201"/>
      <c r="R6" s="31"/>
      <c r="S6" s="31"/>
      <c r="T6" s="31"/>
      <c r="U6" s="31"/>
      <c r="V6" s="32"/>
    </row>
    <row r="7" spans="1:22" s="25" customFormat="1" ht="35.25" customHeight="1">
      <c r="A7" s="33">
        <v>39840</v>
      </c>
      <c r="B7" s="30">
        <v>2701</v>
      </c>
      <c r="C7" s="28">
        <v>0.53055555555555556</v>
      </c>
      <c r="D7" s="28">
        <v>0.54374999999999996</v>
      </c>
      <c r="E7" s="34">
        <v>0.04</v>
      </c>
      <c r="F7" s="30">
        <v>12</v>
      </c>
      <c r="G7" s="30">
        <v>21</v>
      </c>
      <c r="H7" s="30">
        <v>445</v>
      </c>
      <c r="I7" s="30">
        <v>58</v>
      </c>
      <c r="J7" s="203">
        <f t="shared" ref="J7:J21" si="0">G7/U7^0.5</f>
        <v>21.215467731632334</v>
      </c>
      <c r="K7" s="203">
        <f t="shared" ref="K7:K21" si="1">L7/V7/U7^0.5</f>
        <v>982.17663778905558</v>
      </c>
      <c r="L7" s="30">
        <v>900</v>
      </c>
      <c r="M7" s="30">
        <v>21</v>
      </c>
      <c r="N7" s="30">
        <v>477</v>
      </c>
      <c r="O7" s="31">
        <v>58</v>
      </c>
      <c r="P7" s="201">
        <f t="shared" ref="P7:P21" si="2">M7/U7^0.5</f>
        <v>21.215467731632334</v>
      </c>
      <c r="Q7" s="201">
        <f>R7/V7/U7^0.5</f>
        <v>1091.3073753211727</v>
      </c>
      <c r="R7" s="32">
        <v>1000</v>
      </c>
      <c r="S7" s="31">
        <v>48.517499999999998</v>
      </c>
      <c r="T7" s="31">
        <v>938</v>
      </c>
      <c r="U7" s="31">
        <f t="shared" ref="U7:U21" si="3">(S7+459.7)/(59+459.7)</f>
        <v>0.97979082321187572</v>
      </c>
      <c r="V7" s="32">
        <f>T7/1013.25</f>
        <v>0.92573402417962003</v>
      </c>
    </row>
    <row r="8" spans="1:22" s="25" customFormat="1" ht="35.25" customHeight="1">
      <c r="A8" s="33">
        <v>39840</v>
      </c>
      <c r="B8" s="30">
        <v>2702</v>
      </c>
      <c r="C8" s="28">
        <v>0.54513888888888895</v>
      </c>
      <c r="D8" s="28">
        <v>0.55555555555555558</v>
      </c>
      <c r="E8" s="34">
        <v>7.0000000000000007E-2</v>
      </c>
      <c r="F8" s="30">
        <v>12</v>
      </c>
      <c r="G8" s="30">
        <v>25</v>
      </c>
      <c r="H8" s="30">
        <v>432</v>
      </c>
      <c r="I8" s="30">
        <v>62</v>
      </c>
      <c r="J8" s="203">
        <f t="shared" si="0"/>
        <v>25.247725005512589</v>
      </c>
      <c r="K8" s="203">
        <f t="shared" si="1"/>
        <v>1090.9278192680438</v>
      </c>
      <c r="L8" s="30">
        <v>1000</v>
      </c>
      <c r="M8" s="30">
        <v>25</v>
      </c>
      <c r="N8" s="30">
        <v>461</v>
      </c>
      <c r="O8" s="31">
        <v>62</v>
      </c>
      <c r="P8" s="201">
        <f t="shared" si="2"/>
        <v>25.247725005512589</v>
      </c>
      <c r="Q8" s="201">
        <f t="shared" ref="Q8:Q21" si="4">R8/V8/U8^0.5</f>
        <v>1200.0206011948483</v>
      </c>
      <c r="R8" s="32">
        <v>1100</v>
      </c>
      <c r="S8" s="31">
        <v>48.871200000000002</v>
      </c>
      <c r="T8" s="31">
        <v>938</v>
      </c>
      <c r="U8" s="31">
        <f t="shared" si="3"/>
        <v>0.98047272026219379</v>
      </c>
      <c r="V8" s="32">
        <f t="shared" ref="V8:V21" si="5">T8/1013.25</f>
        <v>0.92573402417962003</v>
      </c>
    </row>
    <row r="9" spans="1:22" s="25" customFormat="1" ht="35.25" customHeight="1">
      <c r="A9" s="33">
        <v>39840</v>
      </c>
      <c r="B9" s="30">
        <v>2703</v>
      </c>
      <c r="C9" s="28">
        <v>0.55763888888888891</v>
      </c>
      <c r="D9" s="28">
        <v>0.56666666666666665</v>
      </c>
      <c r="E9" s="34">
        <v>0.3</v>
      </c>
      <c r="F9" s="30">
        <v>12</v>
      </c>
      <c r="G9" s="30">
        <v>52.5</v>
      </c>
      <c r="H9" s="30">
        <v>509</v>
      </c>
      <c r="I9" s="30">
        <v>81</v>
      </c>
      <c r="J9" s="203">
        <f t="shared" si="0"/>
        <v>53.015114838363495</v>
      </c>
      <c r="K9" s="203">
        <f t="shared" si="1"/>
        <v>2727.0568133806382</v>
      </c>
      <c r="L9" s="30">
        <v>2500</v>
      </c>
      <c r="M9" s="30">
        <v>52.5</v>
      </c>
      <c r="N9" s="30">
        <v>496</v>
      </c>
      <c r="O9" s="31">
        <v>81</v>
      </c>
      <c r="P9" s="201">
        <f t="shared" si="2"/>
        <v>53.015114838363495</v>
      </c>
      <c r="Q9" s="201">
        <f t="shared" si="4"/>
        <v>2836.1390859158637</v>
      </c>
      <c r="R9" s="32">
        <v>2600</v>
      </c>
      <c r="S9" s="31">
        <v>48.969200000000001</v>
      </c>
      <c r="T9" s="31">
        <v>938</v>
      </c>
      <c r="U9" s="31">
        <f t="shared" si="3"/>
        <v>0.98066165413533823</v>
      </c>
      <c r="V9" s="32">
        <f t="shared" si="5"/>
        <v>0.92573402417962003</v>
      </c>
    </row>
    <row r="10" spans="1:22" s="25" customFormat="1" ht="35.25" customHeight="1">
      <c r="A10" s="33">
        <v>39840</v>
      </c>
      <c r="B10" s="30">
        <v>2704</v>
      </c>
      <c r="C10" s="28">
        <v>0.56805555555555554</v>
      </c>
      <c r="D10" s="28">
        <v>0.58611111111111114</v>
      </c>
      <c r="E10" s="34">
        <v>0.45</v>
      </c>
      <c r="F10" s="30">
        <v>12</v>
      </c>
      <c r="G10" s="30">
        <v>63.2</v>
      </c>
      <c r="H10" s="30">
        <v>566</v>
      </c>
      <c r="I10" s="30">
        <v>88</v>
      </c>
      <c r="J10" s="203">
        <f t="shared" si="0"/>
        <v>63.760837925729923</v>
      </c>
      <c r="K10" s="203">
        <f t="shared" si="1"/>
        <v>3814.3343229410211</v>
      </c>
      <c r="L10" s="30">
        <v>3500</v>
      </c>
      <c r="M10" s="30">
        <v>63.2</v>
      </c>
      <c r="N10" s="30">
        <v>542</v>
      </c>
      <c r="O10" s="31">
        <v>88</v>
      </c>
      <c r="P10" s="201">
        <f t="shared" si="2"/>
        <v>63.760837925729923</v>
      </c>
      <c r="Q10" s="201">
        <f t="shared" si="4"/>
        <v>3923.3153035964792</v>
      </c>
      <c r="R10" s="32">
        <v>3600</v>
      </c>
      <c r="S10" s="31">
        <v>49.915199999999999</v>
      </c>
      <c r="T10" s="31">
        <v>938</v>
      </c>
      <c r="U10" s="31">
        <f t="shared" si="3"/>
        <v>0.98248544438018104</v>
      </c>
      <c r="V10" s="32">
        <f t="shared" si="5"/>
        <v>0.92573402417962003</v>
      </c>
    </row>
    <row r="11" spans="1:22" s="25" customFormat="1" ht="35.25" customHeight="1">
      <c r="A11" s="33">
        <v>39840</v>
      </c>
      <c r="B11" s="30">
        <v>2705</v>
      </c>
      <c r="C11" s="28">
        <v>0.58750000000000002</v>
      </c>
      <c r="D11" s="28">
        <v>0.59583333333333333</v>
      </c>
      <c r="E11" s="34">
        <v>0.65</v>
      </c>
      <c r="F11" s="30">
        <v>12</v>
      </c>
      <c r="G11" s="30">
        <v>74.099999999999994</v>
      </c>
      <c r="H11" s="30">
        <v>639</v>
      </c>
      <c r="I11" s="30">
        <v>91</v>
      </c>
      <c r="J11" s="203">
        <f t="shared" si="0"/>
        <v>74.776517473373687</v>
      </c>
      <c r="K11" s="203">
        <f t="shared" si="1"/>
        <v>5341.4218815766444</v>
      </c>
      <c r="L11" s="30">
        <v>4900</v>
      </c>
      <c r="M11" s="30">
        <v>74.099999999999994</v>
      </c>
      <c r="N11" s="30">
        <v>626</v>
      </c>
      <c r="O11" s="31">
        <v>91</v>
      </c>
      <c r="P11" s="201">
        <f t="shared" si="2"/>
        <v>74.776517473373687</v>
      </c>
      <c r="Q11" s="201">
        <f t="shared" si="4"/>
        <v>5450.4304914047389</v>
      </c>
      <c r="R11" s="32">
        <v>5000</v>
      </c>
      <c r="S11" s="31">
        <v>49.6569</v>
      </c>
      <c r="T11" s="31">
        <v>938</v>
      </c>
      <c r="U11" s="31">
        <f t="shared" si="3"/>
        <v>0.98198746867167908</v>
      </c>
      <c r="V11" s="32">
        <f t="shared" si="5"/>
        <v>0.92573402417962003</v>
      </c>
    </row>
    <row r="12" spans="1:22" s="25" customFormat="1" ht="35.25" customHeight="1">
      <c r="A12" s="33">
        <v>39840</v>
      </c>
      <c r="B12" s="30">
        <v>2706</v>
      </c>
      <c r="C12" s="28">
        <v>0.59652777777777777</v>
      </c>
      <c r="D12" s="28">
        <v>0.60486111111111118</v>
      </c>
      <c r="E12" s="34">
        <v>0.85</v>
      </c>
      <c r="F12" s="30">
        <v>12</v>
      </c>
      <c r="G12" s="30">
        <v>82.7</v>
      </c>
      <c r="H12" s="30">
        <v>708</v>
      </c>
      <c r="I12" s="30">
        <v>95</v>
      </c>
      <c r="J12" s="203">
        <f t="shared" si="0"/>
        <v>83.41788230733593</v>
      </c>
      <c r="K12" s="203">
        <f t="shared" si="1"/>
        <v>7191.3654697173188</v>
      </c>
      <c r="L12" s="30">
        <v>6600</v>
      </c>
      <c r="M12" s="30">
        <v>82.7</v>
      </c>
      <c r="N12" s="30">
        <v>716</v>
      </c>
      <c r="O12" s="31">
        <v>95</v>
      </c>
      <c r="P12" s="201">
        <f t="shared" si="2"/>
        <v>83.41788230733593</v>
      </c>
      <c r="Q12" s="201">
        <f t="shared" si="4"/>
        <v>7409.2856354663281</v>
      </c>
      <c r="R12" s="32">
        <v>6800</v>
      </c>
      <c r="S12" s="31">
        <v>50.110700000000001</v>
      </c>
      <c r="T12" s="31">
        <v>938</v>
      </c>
      <c r="U12" s="31">
        <f t="shared" si="3"/>
        <v>0.98286234817813756</v>
      </c>
      <c r="V12" s="32">
        <f t="shared" si="5"/>
        <v>0.92573402417962003</v>
      </c>
    </row>
    <row r="13" spans="1:22" s="25" customFormat="1" ht="35.25" customHeight="1">
      <c r="A13" s="33">
        <v>39840</v>
      </c>
      <c r="B13" s="30">
        <v>2707</v>
      </c>
      <c r="C13" s="28">
        <v>0.60624999999999996</v>
      </c>
      <c r="D13" s="28">
        <v>0.60763888888888895</v>
      </c>
      <c r="E13" s="34">
        <v>1</v>
      </c>
      <c r="F13" s="30">
        <v>2</v>
      </c>
      <c r="G13" s="30">
        <v>87</v>
      </c>
      <c r="H13" s="30">
        <v>746</v>
      </c>
      <c r="I13" s="30">
        <v>97</v>
      </c>
      <c r="J13" s="203">
        <f t="shared" si="0"/>
        <v>87.734336439840618</v>
      </c>
      <c r="K13" s="203">
        <f t="shared" si="1"/>
        <v>8170.062531952477</v>
      </c>
      <c r="L13" s="30">
        <v>7500</v>
      </c>
      <c r="M13" s="30">
        <v>87</v>
      </c>
      <c r="N13" s="30">
        <v>767</v>
      </c>
      <c r="O13" s="31">
        <v>97</v>
      </c>
      <c r="P13" s="201">
        <f t="shared" si="2"/>
        <v>87.734336439840618</v>
      </c>
      <c r="Q13" s="201">
        <f t="shared" si="4"/>
        <v>8278.9966990451758</v>
      </c>
      <c r="R13" s="32">
        <v>7600</v>
      </c>
      <c r="S13" s="31">
        <v>50.353299999999997</v>
      </c>
      <c r="T13" s="31">
        <v>938</v>
      </c>
      <c r="U13" s="31">
        <f t="shared" si="3"/>
        <v>0.98333005590900313</v>
      </c>
      <c r="V13" s="32">
        <f t="shared" si="5"/>
        <v>0.92573402417962003</v>
      </c>
    </row>
    <row r="14" spans="1:22" s="25" customFormat="1" ht="35.25" customHeight="1">
      <c r="A14" s="33">
        <v>39840</v>
      </c>
      <c r="B14" s="30">
        <v>2708</v>
      </c>
      <c r="C14" s="28">
        <v>0.60833333333333328</v>
      </c>
      <c r="D14" s="28">
        <v>0.61597222222222225</v>
      </c>
      <c r="E14" s="34">
        <v>7.0000000000000007E-2</v>
      </c>
      <c r="F14" s="30">
        <v>12</v>
      </c>
      <c r="G14" s="30">
        <v>25</v>
      </c>
      <c r="H14" s="30">
        <v>408</v>
      </c>
      <c r="I14" s="30">
        <v>62</v>
      </c>
      <c r="J14" s="203">
        <f t="shared" si="0"/>
        <v>25.216845824422851</v>
      </c>
      <c r="K14" s="203">
        <f t="shared" si="1"/>
        <v>980.63420590348869</v>
      </c>
      <c r="L14" s="30">
        <v>900</v>
      </c>
      <c r="M14" s="30">
        <v>25</v>
      </c>
      <c r="N14" s="36">
        <v>427</v>
      </c>
      <c r="O14" s="37">
        <v>62</v>
      </c>
      <c r="P14" s="201">
        <f t="shared" si="2"/>
        <v>25.216845824422851</v>
      </c>
      <c r="Q14" s="201">
        <f t="shared" si="4"/>
        <v>1198.5529183264862</v>
      </c>
      <c r="R14" s="38">
        <v>1100</v>
      </c>
      <c r="S14" s="37">
        <v>50.1175</v>
      </c>
      <c r="T14" s="37">
        <v>938</v>
      </c>
      <c r="U14" s="37">
        <f t="shared" si="3"/>
        <v>0.98287545787545783</v>
      </c>
      <c r="V14" s="32">
        <f t="shared" si="5"/>
        <v>0.92573402417962003</v>
      </c>
    </row>
    <row r="15" spans="1:22" s="25" customFormat="1" ht="35.25" customHeight="1">
      <c r="A15" s="33">
        <v>39840</v>
      </c>
      <c r="B15" s="30">
        <v>2709</v>
      </c>
      <c r="C15" s="39">
        <v>0.62430555555555556</v>
      </c>
      <c r="D15" s="39">
        <v>0.62569444444444444</v>
      </c>
      <c r="E15" s="40">
        <v>1</v>
      </c>
      <c r="F15" s="36">
        <v>2</v>
      </c>
      <c r="G15" s="36">
        <v>87</v>
      </c>
      <c r="H15" s="36">
        <v>771</v>
      </c>
      <c r="I15" s="36">
        <v>97</v>
      </c>
      <c r="J15" s="203">
        <f t="shared" si="0"/>
        <v>87.698236604814909</v>
      </c>
      <c r="K15" s="203">
        <f t="shared" si="1"/>
        <v>8166.7008161007188</v>
      </c>
      <c r="L15" s="36">
        <v>7500</v>
      </c>
      <c r="M15" s="36">
        <v>87</v>
      </c>
      <c r="N15" s="36">
        <v>779</v>
      </c>
      <c r="O15" s="37">
        <v>97</v>
      </c>
      <c r="P15" s="201">
        <f t="shared" si="2"/>
        <v>87.698236604814909</v>
      </c>
      <c r="Q15" s="201">
        <f t="shared" si="4"/>
        <v>8275.5901603153943</v>
      </c>
      <c r="R15" s="38">
        <v>7600</v>
      </c>
      <c r="S15" s="37">
        <v>50.773299999999999</v>
      </c>
      <c r="T15" s="37">
        <v>938</v>
      </c>
      <c r="U15" s="37">
        <f t="shared" si="3"/>
        <v>0.98413977250819351</v>
      </c>
      <c r="V15" s="32">
        <f t="shared" si="5"/>
        <v>0.92573402417962003</v>
      </c>
    </row>
    <row r="16" spans="1:22" s="25" customFormat="1" ht="35.25" customHeight="1">
      <c r="A16" s="33">
        <v>39840</v>
      </c>
      <c r="B16" s="30">
        <v>2710</v>
      </c>
      <c r="C16" s="39">
        <v>0.62638888888888888</v>
      </c>
      <c r="D16" s="39">
        <v>0.62847222222222221</v>
      </c>
      <c r="E16" s="40">
        <v>0.85</v>
      </c>
      <c r="F16" s="36">
        <v>12</v>
      </c>
      <c r="G16" s="36">
        <v>82.7</v>
      </c>
      <c r="H16" s="36">
        <v>720</v>
      </c>
      <c r="I16" s="36">
        <v>93</v>
      </c>
      <c r="J16" s="203">
        <f t="shared" si="0"/>
        <v>83.352770338398088</v>
      </c>
      <c r="K16" s="203">
        <f t="shared" si="1"/>
        <v>7076.8772033550786</v>
      </c>
      <c r="L16" s="36">
        <v>6500</v>
      </c>
      <c r="M16" s="30">
        <v>82.7</v>
      </c>
      <c r="N16" s="36">
        <v>728</v>
      </c>
      <c r="O16" s="37">
        <v>93</v>
      </c>
      <c r="P16" s="201">
        <f t="shared" si="2"/>
        <v>83.352770338398088</v>
      </c>
      <c r="Q16" s="201">
        <f t="shared" si="4"/>
        <v>7403.5023050483887</v>
      </c>
      <c r="R16" s="38">
        <v>6800</v>
      </c>
      <c r="S16" s="37">
        <v>50.907499999999999</v>
      </c>
      <c r="T16" s="37">
        <v>938</v>
      </c>
      <c r="U16" s="37">
        <f t="shared" si="3"/>
        <v>0.98439849624060138</v>
      </c>
      <c r="V16" s="32">
        <f t="shared" si="5"/>
        <v>0.92573402417962003</v>
      </c>
    </row>
    <row r="17" spans="1:22" s="25" customFormat="1" ht="35.25" customHeight="1">
      <c r="A17" s="33">
        <v>39840</v>
      </c>
      <c r="B17" s="30">
        <v>2711</v>
      </c>
      <c r="C17" s="39">
        <v>0.62986111111111109</v>
      </c>
      <c r="D17" s="39">
        <v>0.6333333333333333</v>
      </c>
      <c r="E17" s="40">
        <v>0.65</v>
      </c>
      <c r="F17" s="36">
        <v>12</v>
      </c>
      <c r="G17" s="30">
        <v>74.099999999999994</v>
      </c>
      <c r="H17" s="30">
        <v>625</v>
      </c>
      <c r="I17" s="30">
        <v>91</v>
      </c>
      <c r="J17" s="203">
        <f t="shared" si="0"/>
        <v>74.674103703086956</v>
      </c>
      <c r="K17" s="203">
        <f t="shared" si="1"/>
        <v>5225.2469688908504</v>
      </c>
      <c r="L17" s="30">
        <v>4800</v>
      </c>
      <c r="M17" s="30">
        <v>74.099999999999994</v>
      </c>
      <c r="N17" s="36">
        <v>620</v>
      </c>
      <c r="O17" s="37">
        <v>91</v>
      </c>
      <c r="P17" s="201">
        <f t="shared" si="2"/>
        <v>74.674103703086956</v>
      </c>
      <c r="Q17" s="201">
        <f t="shared" si="4"/>
        <v>5334.1062807427443</v>
      </c>
      <c r="R17" s="38">
        <v>4900</v>
      </c>
      <c r="S17" s="37">
        <v>51.055</v>
      </c>
      <c r="T17" s="37">
        <v>938</v>
      </c>
      <c r="U17" s="37">
        <f t="shared" si="3"/>
        <v>0.98468286099865032</v>
      </c>
      <c r="V17" s="32">
        <f t="shared" si="5"/>
        <v>0.92573402417962003</v>
      </c>
    </row>
    <row r="18" spans="1:22" s="25" customFormat="1" ht="35.25" customHeight="1">
      <c r="A18" s="33">
        <v>39840</v>
      </c>
      <c r="B18" s="30">
        <v>2712</v>
      </c>
      <c r="C18" s="39">
        <v>0.63472222222222219</v>
      </c>
      <c r="D18" s="39">
        <v>0.63611111111111118</v>
      </c>
      <c r="E18" s="40">
        <v>0.45</v>
      </c>
      <c r="F18" s="36">
        <v>12</v>
      </c>
      <c r="G18" s="30">
        <v>63.2</v>
      </c>
      <c r="H18" s="30">
        <v>541</v>
      </c>
      <c r="I18" s="30">
        <v>88</v>
      </c>
      <c r="J18" s="203">
        <f t="shared" si="0"/>
        <v>63.700779794267667</v>
      </c>
      <c r="K18" s="203">
        <f t="shared" si="1"/>
        <v>3701.8631654719475</v>
      </c>
      <c r="L18" s="30">
        <v>3400</v>
      </c>
      <c r="M18" s="30">
        <v>63.2</v>
      </c>
      <c r="N18" s="36">
        <v>531</v>
      </c>
      <c r="O18" s="37">
        <v>88</v>
      </c>
      <c r="P18" s="201">
        <f t="shared" si="2"/>
        <v>63.700779794267667</v>
      </c>
      <c r="Q18" s="201">
        <f t="shared" si="4"/>
        <v>3810.7414938681814</v>
      </c>
      <c r="R18" s="38">
        <v>3500</v>
      </c>
      <c r="S18" s="37">
        <v>50.876600000000003</v>
      </c>
      <c r="T18" s="37">
        <v>938</v>
      </c>
      <c r="U18" s="37">
        <f t="shared" si="3"/>
        <v>0.98433892423366098</v>
      </c>
      <c r="V18" s="32">
        <f t="shared" si="5"/>
        <v>0.92573402417962003</v>
      </c>
    </row>
    <row r="19" spans="1:22" s="25" customFormat="1" ht="35.25" customHeight="1">
      <c r="A19" s="33">
        <v>39840</v>
      </c>
      <c r="B19" s="30">
        <v>2713</v>
      </c>
      <c r="C19" s="39">
        <v>0.63749999999999996</v>
      </c>
      <c r="D19" s="39">
        <v>0.64027777777777783</v>
      </c>
      <c r="E19" s="40">
        <v>0.3</v>
      </c>
      <c r="F19" s="36">
        <v>12</v>
      </c>
      <c r="G19" s="30">
        <v>52.5</v>
      </c>
      <c r="H19" s="30">
        <v>482</v>
      </c>
      <c r="I19" s="30">
        <v>81</v>
      </c>
      <c r="J19" s="203">
        <f t="shared" si="0"/>
        <v>52.926912509040449</v>
      </c>
      <c r="K19" s="203">
        <f t="shared" si="1"/>
        <v>2504.7181730024577</v>
      </c>
      <c r="L19" s="30">
        <v>2300</v>
      </c>
      <c r="M19" s="30">
        <v>52.5</v>
      </c>
      <c r="N19" s="36">
        <v>473</v>
      </c>
      <c r="O19" s="37">
        <v>81</v>
      </c>
      <c r="P19" s="201">
        <f t="shared" si="2"/>
        <v>52.926912509040449</v>
      </c>
      <c r="Q19" s="201">
        <f t="shared" si="4"/>
        <v>2722.5197532635416</v>
      </c>
      <c r="R19" s="38">
        <v>2500</v>
      </c>
      <c r="S19" s="37">
        <v>50.665999999999997</v>
      </c>
      <c r="T19" s="37">
        <v>938</v>
      </c>
      <c r="U19" s="37">
        <f t="shared" si="3"/>
        <v>0.98393290919606702</v>
      </c>
      <c r="V19" s="32">
        <f t="shared" si="5"/>
        <v>0.92573402417962003</v>
      </c>
    </row>
    <row r="20" spans="1:22" s="25" customFormat="1" ht="35.25" customHeight="1">
      <c r="A20" s="33">
        <v>39840</v>
      </c>
      <c r="B20" s="30">
        <v>2714</v>
      </c>
      <c r="C20" s="39">
        <v>0.64166666666666672</v>
      </c>
      <c r="D20" s="39">
        <v>0.64444444444444449</v>
      </c>
      <c r="E20" s="40">
        <v>7.0000000000000007E-2</v>
      </c>
      <c r="F20" s="36">
        <v>12</v>
      </c>
      <c r="G20" s="30">
        <v>25</v>
      </c>
      <c r="H20" s="30">
        <v>416</v>
      </c>
      <c r="I20" s="30">
        <v>62</v>
      </c>
      <c r="J20" s="203">
        <f t="shared" si="0"/>
        <v>25.210554077388103</v>
      </c>
      <c r="K20" s="203">
        <f t="shared" si="1"/>
        <v>980.38953206917472</v>
      </c>
      <c r="L20" s="30">
        <v>900</v>
      </c>
      <c r="M20" s="30">
        <v>25</v>
      </c>
      <c r="N20" s="36">
        <v>436</v>
      </c>
      <c r="O20" s="37">
        <v>62</v>
      </c>
      <c r="P20" s="201">
        <f t="shared" si="2"/>
        <v>25.210554077388103</v>
      </c>
      <c r="Q20" s="201">
        <f t="shared" si="4"/>
        <v>1198.2538725289912</v>
      </c>
      <c r="R20" s="38">
        <v>1100</v>
      </c>
      <c r="S20" s="37">
        <v>50.372</v>
      </c>
      <c r="T20" s="37">
        <v>938</v>
      </c>
      <c r="U20" s="37">
        <f t="shared" si="3"/>
        <v>0.98336610757663379</v>
      </c>
      <c r="V20" s="32">
        <f t="shared" si="5"/>
        <v>0.92573402417962003</v>
      </c>
    </row>
    <row r="21" spans="1:22" s="25" customFormat="1" ht="35.25" customHeight="1">
      <c r="A21" s="33">
        <v>39840</v>
      </c>
      <c r="B21" s="30">
        <v>2715</v>
      </c>
      <c r="C21" s="39">
        <v>0.64583333333333337</v>
      </c>
      <c r="D21" s="39">
        <v>0.65486111111111112</v>
      </c>
      <c r="E21" s="40">
        <v>0.04</v>
      </c>
      <c r="F21" s="36">
        <v>12</v>
      </c>
      <c r="G21" s="36">
        <v>21</v>
      </c>
      <c r="H21" s="36">
        <v>433</v>
      </c>
      <c r="I21" s="36">
        <v>58</v>
      </c>
      <c r="J21" s="203">
        <f t="shared" si="0"/>
        <v>21.189716370495578</v>
      </c>
      <c r="K21" s="203">
        <f t="shared" si="1"/>
        <v>980.98447056372129</v>
      </c>
      <c r="L21" s="36">
        <v>900</v>
      </c>
      <c r="M21" s="36">
        <v>21</v>
      </c>
      <c r="N21" s="36">
        <v>459</v>
      </c>
      <c r="O21" s="37">
        <v>58</v>
      </c>
      <c r="P21" s="201">
        <f t="shared" si="2"/>
        <v>21.189716370495578</v>
      </c>
      <c r="Q21" s="201">
        <f t="shared" si="4"/>
        <v>1198.9810195778814</v>
      </c>
      <c r="R21" s="38">
        <v>1100</v>
      </c>
      <c r="S21" s="37">
        <v>49.753500000000003</v>
      </c>
      <c r="T21" s="37">
        <v>938</v>
      </c>
      <c r="U21" s="37">
        <f t="shared" si="3"/>
        <v>0.98217370348949284</v>
      </c>
      <c r="V21" s="32">
        <f t="shared" si="5"/>
        <v>0.92573402417962003</v>
      </c>
    </row>
    <row r="22" spans="1:22" s="25" customFormat="1" ht="35.25" customHeight="1" thickBot="1">
      <c r="A22" s="41"/>
      <c r="B22" s="18"/>
      <c r="C22" s="18"/>
      <c r="D22" s="18"/>
      <c r="E22" s="42" t="s">
        <v>15</v>
      </c>
      <c r="F22" s="10">
        <v>5</v>
      </c>
      <c r="G22" s="10"/>
      <c r="H22" s="10"/>
      <c r="I22" s="10"/>
      <c r="J22" s="10"/>
      <c r="K22" s="10"/>
      <c r="L22" s="10"/>
      <c r="M22" s="10"/>
      <c r="N22" s="10"/>
      <c r="O22" s="43"/>
      <c r="P22" s="43"/>
      <c r="Q22" s="43"/>
      <c r="R22" s="43"/>
      <c r="S22" s="43"/>
      <c r="T22" s="43"/>
      <c r="U22" s="43"/>
      <c r="V22" s="13"/>
    </row>
    <row r="23" spans="1:22">
      <c r="E23" s="14"/>
      <c r="F23" s="15"/>
    </row>
    <row r="24" spans="1:22" ht="15.6">
      <c r="E24" s="16" t="s">
        <v>16</v>
      </c>
      <c r="F24" s="17">
        <f>SUM(F6:F22)</f>
        <v>170</v>
      </c>
    </row>
  </sheetData>
  <mergeCells count="3">
    <mergeCell ref="G3:L3"/>
    <mergeCell ref="M3:R3"/>
    <mergeCell ref="S3:V3"/>
  </mergeCells>
  <phoneticPr fontId="1" type="noConversion"/>
  <pageMargins left="0.33" right="0.21" top="0.64" bottom="0.56000000000000005" header="0.5" footer="0.5"/>
  <pageSetup scale="59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topLeftCell="I8" zoomScale="60" zoomScaleNormal="100" workbookViewId="0">
      <selection activeCell="V23" sqref="V23"/>
    </sheetView>
  </sheetViews>
  <sheetFormatPr defaultColWidth="12.5546875" defaultRowHeight="20.399999999999999"/>
  <cols>
    <col min="1" max="1" width="15.6640625" style="45" customWidth="1"/>
    <col min="2" max="2" width="16.5546875" style="45" bestFit="1" customWidth="1"/>
    <col min="3" max="3" width="19" style="45" customWidth="1"/>
    <col min="4" max="4" width="18.88671875" style="45" customWidth="1"/>
    <col min="5" max="5" width="23.33203125" style="45" bestFit="1" customWidth="1"/>
    <col min="6" max="6" width="15.5546875" style="45" bestFit="1" customWidth="1"/>
    <col min="7" max="7" width="12.5546875" style="45" customWidth="1"/>
    <col min="8" max="8" width="15.5546875" style="45" bestFit="1" customWidth="1"/>
    <col min="9" max="12" width="12.5546875" style="45" customWidth="1"/>
    <col min="13" max="13" width="15.5546875" style="45" bestFit="1" customWidth="1"/>
    <col min="14" max="14" width="12.5546875" style="45" customWidth="1"/>
    <col min="15" max="15" width="15.5546875" style="45" bestFit="1" customWidth="1"/>
    <col min="16" max="19" width="12.5546875" style="45" customWidth="1"/>
    <col min="20" max="20" width="16.5546875" style="45" customWidth="1"/>
    <col min="21" max="23" width="12.5546875" style="45" customWidth="1"/>
    <col min="24" max="24" width="15.5546875" style="45" bestFit="1" customWidth="1"/>
    <col min="25" max="16384" width="12.5546875" style="45"/>
  </cols>
  <sheetData>
    <row r="1" spans="1:24" ht="21">
      <c r="A1" s="44" t="s">
        <v>20</v>
      </c>
    </row>
    <row r="2" spans="1:24" ht="21" thickBot="1"/>
    <row r="3" spans="1:24" ht="42">
      <c r="A3" s="46" t="s">
        <v>0</v>
      </c>
      <c r="B3" s="47" t="s">
        <v>1</v>
      </c>
      <c r="C3" s="35" t="s">
        <v>2</v>
      </c>
      <c r="D3" s="35" t="s">
        <v>3</v>
      </c>
      <c r="E3" s="48" t="s">
        <v>4</v>
      </c>
      <c r="F3" s="49" t="s">
        <v>5</v>
      </c>
      <c r="G3" s="217" t="s">
        <v>6</v>
      </c>
      <c r="H3" s="217"/>
      <c r="I3" s="217"/>
      <c r="J3" s="217"/>
      <c r="K3" s="217"/>
      <c r="L3" s="217"/>
      <c r="M3" s="217"/>
      <c r="N3" s="218" t="s">
        <v>7</v>
      </c>
      <c r="O3" s="219"/>
      <c r="P3" s="219"/>
      <c r="Q3" s="219"/>
      <c r="R3" s="219"/>
      <c r="S3" s="219"/>
      <c r="T3" s="220"/>
      <c r="U3" s="218" t="s">
        <v>89</v>
      </c>
      <c r="V3" s="219"/>
      <c r="W3" s="219"/>
      <c r="X3" s="221"/>
    </row>
    <row r="4" spans="1:24" ht="21.6" thickBot="1">
      <c r="A4" s="50"/>
      <c r="B4" s="51"/>
      <c r="C4" s="52" t="s">
        <v>8</v>
      </c>
      <c r="D4" s="52" t="s">
        <v>8</v>
      </c>
      <c r="E4" s="53"/>
      <c r="F4" s="54" t="s">
        <v>9</v>
      </c>
      <c r="G4" s="52" t="s">
        <v>10</v>
      </c>
      <c r="H4" s="52" t="s">
        <v>19</v>
      </c>
      <c r="I4" s="52" t="s">
        <v>11</v>
      </c>
      <c r="J4" s="52" t="s">
        <v>12</v>
      </c>
      <c r="K4" s="182" t="s">
        <v>87</v>
      </c>
      <c r="L4" s="182" t="s">
        <v>82</v>
      </c>
      <c r="M4" s="52" t="s">
        <v>13</v>
      </c>
      <c r="N4" s="52" t="s">
        <v>10</v>
      </c>
      <c r="O4" s="52" t="s">
        <v>19</v>
      </c>
      <c r="P4" s="52" t="s">
        <v>11</v>
      </c>
      <c r="Q4" s="52" t="s">
        <v>12</v>
      </c>
      <c r="R4" s="198" t="s">
        <v>87</v>
      </c>
      <c r="S4" s="198" t="s">
        <v>82</v>
      </c>
      <c r="T4" s="55" t="s">
        <v>13</v>
      </c>
      <c r="U4" s="170" t="s">
        <v>83</v>
      </c>
      <c r="V4" s="170" t="s">
        <v>84</v>
      </c>
      <c r="W4" s="170" t="s">
        <v>85</v>
      </c>
      <c r="X4" s="55" t="s">
        <v>86</v>
      </c>
    </row>
    <row r="5" spans="1:24" s="62" customFormat="1" ht="35.25" customHeight="1">
      <c r="A5" s="56"/>
      <c r="B5" s="57"/>
      <c r="C5" s="57"/>
      <c r="D5" s="57"/>
      <c r="E5" s="58"/>
      <c r="F5" s="59"/>
      <c r="G5" s="59"/>
      <c r="H5" s="59"/>
      <c r="I5" s="59"/>
      <c r="J5" s="59"/>
      <c r="K5" s="185"/>
      <c r="L5" s="185"/>
      <c r="M5" s="59"/>
      <c r="N5" s="59"/>
      <c r="O5" s="59"/>
      <c r="P5" s="59"/>
      <c r="Q5" s="60"/>
      <c r="R5" s="183"/>
      <c r="S5" s="183"/>
      <c r="T5" s="60"/>
      <c r="U5" s="60"/>
      <c r="V5" s="60"/>
      <c r="W5" s="60"/>
      <c r="X5" s="61"/>
    </row>
    <row r="6" spans="1:24" s="62" customFormat="1" ht="35.25" customHeight="1">
      <c r="A6" s="86">
        <v>39841</v>
      </c>
      <c r="B6" s="64"/>
      <c r="C6" s="64"/>
      <c r="D6" s="64"/>
      <c r="E6" s="65" t="s">
        <v>14</v>
      </c>
      <c r="F6" s="66">
        <v>5</v>
      </c>
      <c r="G6" s="66"/>
      <c r="H6" s="66"/>
      <c r="I6" s="66"/>
      <c r="J6" s="66"/>
      <c r="K6" s="186"/>
      <c r="L6" s="186"/>
      <c r="M6" s="66"/>
      <c r="N6" s="66"/>
      <c r="O6" s="66"/>
      <c r="P6" s="66"/>
      <c r="Q6" s="67"/>
      <c r="R6" s="184"/>
      <c r="S6" s="184"/>
      <c r="T6" s="67"/>
      <c r="U6" s="67"/>
      <c r="V6" s="67"/>
      <c r="W6" s="67"/>
      <c r="X6" s="68"/>
    </row>
    <row r="7" spans="1:24" s="62" customFormat="1" ht="35.25" customHeight="1">
      <c r="A7" s="86">
        <v>39841</v>
      </c>
      <c r="B7" s="66">
        <v>2801</v>
      </c>
      <c r="C7" s="70">
        <v>0.25347222222222221</v>
      </c>
      <c r="D7" s="70">
        <v>0.26250000000000001</v>
      </c>
      <c r="E7" s="69">
        <v>0.04</v>
      </c>
      <c r="F7" s="66">
        <v>12</v>
      </c>
      <c r="G7" s="66">
        <v>21</v>
      </c>
      <c r="H7" s="66">
        <v>21</v>
      </c>
      <c r="I7" s="66">
        <v>418</v>
      </c>
      <c r="J7" s="66">
        <v>58</v>
      </c>
      <c r="K7" s="186">
        <f t="shared" ref="K7:K22" si="0">H7/W7^0.5</f>
        <v>21.670630054109214</v>
      </c>
      <c r="L7" s="186">
        <f t="shared" ref="L7:L22" si="1">M7/X7/W7^0.5</f>
        <v>891.77646064884402</v>
      </c>
      <c r="M7" s="66">
        <v>800</v>
      </c>
      <c r="N7" s="66">
        <v>21</v>
      </c>
      <c r="O7" s="66">
        <v>21</v>
      </c>
      <c r="P7" s="66">
        <v>447</v>
      </c>
      <c r="Q7" s="67">
        <v>58</v>
      </c>
      <c r="R7" s="184">
        <f t="shared" ref="R7:R22" si="2">O7/W7^0.5</f>
        <v>21.670630054109214</v>
      </c>
      <c r="S7" s="184">
        <f>T7/X7/W7^0.5</f>
        <v>1114.7205758110549</v>
      </c>
      <c r="T7" s="68">
        <v>1000</v>
      </c>
      <c r="U7" s="67">
        <v>27.392857142857142</v>
      </c>
      <c r="V7" s="67">
        <v>938</v>
      </c>
      <c r="W7" s="67">
        <f t="shared" ref="W7:W22" si="3">(U7+459.7)/(59+459.7)</f>
        <v>0.93906469470379239</v>
      </c>
      <c r="X7" s="68">
        <f>V7/1013.25</f>
        <v>0.92573402417962003</v>
      </c>
    </row>
    <row r="8" spans="1:24" s="62" customFormat="1" ht="35.25" customHeight="1">
      <c r="A8" s="86">
        <v>39841</v>
      </c>
      <c r="B8" s="66">
        <f t="shared" ref="B8:B19" si="4">B7+1</f>
        <v>2802</v>
      </c>
      <c r="C8" s="70">
        <v>0.26319444444444445</v>
      </c>
      <c r="D8" s="70">
        <v>0.27152777777777776</v>
      </c>
      <c r="E8" s="69">
        <v>7.0000000000000007E-2</v>
      </c>
      <c r="F8" s="66">
        <v>12</v>
      </c>
      <c r="G8" s="66">
        <v>25</v>
      </c>
      <c r="H8" s="66">
        <v>25</v>
      </c>
      <c r="I8" s="66">
        <v>406</v>
      </c>
      <c r="J8" s="66">
        <v>62</v>
      </c>
      <c r="K8" s="186">
        <f t="shared" si="0"/>
        <v>25.775237370479584</v>
      </c>
      <c r="L8" s="186">
        <f t="shared" si="1"/>
        <v>1002.3489696833516</v>
      </c>
      <c r="M8" s="66">
        <v>900</v>
      </c>
      <c r="N8" s="66">
        <v>25</v>
      </c>
      <c r="O8" s="66">
        <v>25</v>
      </c>
      <c r="P8" s="66">
        <v>426</v>
      </c>
      <c r="Q8" s="67">
        <v>62</v>
      </c>
      <c r="R8" s="184">
        <f t="shared" si="2"/>
        <v>25.775237370479584</v>
      </c>
      <c r="S8" s="184">
        <f t="shared" ref="S8:S22" si="5">T8/X8/W8^0.5</f>
        <v>1113.7210774259461</v>
      </c>
      <c r="T8" s="68">
        <v>1000</v>
      </c>
      <c r="U8" s="179">
        <v>28.267523148148349</v>
      </c>
      <c r="V8" s="67">
        <v>938</v>
      </c>
      <c r="W8" s="67">
        <f t="shared" si="3"/>
        <v>0.94075096037815364</v>
      </c>
      <c r="X8" s="68">
        <f t="shared" ref="X8:X22" si="6">V8/1013.25</f>
        <v>0.92573402417962003</v>
      </c>
    </row>
    <row r="9" spans="1:24" s="62" customFormat="1" ht="35.25" customHeight="1">
      <c r="A9" s="86">
        <v>39841</v>
      </c>
      <c r="B9" s="66">
        <f t="shared" si="4"/>
        <v>2803</v>
      </c>
      <c r="C9" s="70">
        <v>0.27291666666666664</v>
      </c>
      <c r="D9" s="70">
        <v>0.28402777777777777</v>
      </c>
      <c r="E9" s="69">
        <v>0.3</v>
      </c>
      <c r="F9" s="66">
        <v>12</v>
      </c>
      <c r="G9" s="66">
        <v>52.5</v>
      </c>
      <c r="H9" s="66">
        <v>52</v>
      </c>
      <c r="I9" s="66">
        <v>479</v>
      </c>
      <c r="J9" s="66">
        <v>81</v>
      </c>
      <c r="K9" s="186">
        <f t="shared" si="0"/>
        <v>53.503789625752184</v>
      </c>
      <c r="L9" s="186">
        <f t="shared" si="1"/>
        <v>2667.5109810542922</v>
      </c>
      <c r="M9" s="66">
        <v>2400</v>
      </c>
      <c r="N9" s="66">
        <v>52.5</v>
      </c>
      <c r="O9" s="66">
        <v>52</v>
      </c>
      <c r="P9" s="66">
        <v>472</v>
      </c>
      <c r="Q9" s="67">
        <v>81</v>
      </c>
      <c r="R9" s="184">
        <f t="shared" si="2"/>
        <v>53.503789625752184</v>
      </c>
      <c r="S9" s="184">
        <f t="shared" si="5"/>
        <v>2889.8035628088164</v>
      </c>
      <c r="T9" s="68">
        <v>2600</v>
      </c>
      <c r="U9" s="67">
        <v>30.252352941176476</v>
      </c>
      <c r="V9" s="67">
        <v>938</v>
      </c>
      <c r="W9" s="67">
        <f t="shared" si="3"/>
        <v>0.94457750711620669</v>
      </c>
      <c r="X9" s="68">
        <f t="shared" si="6"/>
        <v>0.92573402417962003</v>
      </c>
    </row>
    <row r="10" spans="1:24" s="62" customFormat="1" ht="35.25" customHeight="1">
      <c r="A10" s="86">
        <v>39841</v>
      </c>
      <c r="B10" s="66">
        <f t="shared" si="4"/>
        <v>2804</v>
      </c>
      <c r="C10" s="70">
        <v>0.28541666666666665</v>
      </c>
      <c r="D10" s="70">
        <v>0.29444444444444445</v>
      </c>
      <c r="E10" s="69">
        <v>0.45</v>
      </c>
      <c r="F10" s="66">
        <v>12</v>
      </c>
      <c r="G10" s="66">
        <v>63.2</v>
      </c>
      <c r="H10" s="66">
        <v>63.2</v>
      </c>
      <c r="I10" s="66">
        <v>538</v>
      </c>
      <c r="J10" s="66">
        <v>83</v>
      </c>
      <c r="K10" s="186">
        <f t="shared" si="0"/>
        <v>64.877060260249991</v>
      </c>
      <c r="L10" s="186">
        <f t="shared" si="1"/>
        <v>3766.205572342888</v>
      </c>
      <c r="M10" s="66">
        <v>3400</v>
      </c>
      <c r="N10" s="66">
        <v>63.2</v>
      </c>
      <c r="O10" s="66">
        <v>63.2</v>
      </c>
      <c r="P10" s="66">
        <v>525</v>
      </c>
      <c r="Q10" s="67">
        <v>83</v>
      </c>
      <c r="R10" s="184">
        <f t="shared" si="2"/>
        <v>64.877060260249991</v>
      </c>
      <c r="S10" s="184">
        <f t="shared" si="5"/>
        <v>3987.7470765983526</v>
      </c>
      <c r="T10" s="68">
        <v>3600</v>
      </c>
      <c r="U10" s="67">
        <v>32.53</v>
      </c>
      <c r="V10" s="67">
        <v>939</v>
      </c>
      <c r="W10" s="67">
        <f t="shared" si="3"/>
        <v>0.94896857528436473</v>
      </c>
      <c r="X10" s="68">
        <f t="shared" si="6"/>
        <v>0.92672094744633604</v>
      </c>
    </row>
    <row r="11" spans="1:24" s="62" customFormat="1" ht="35.25" customHeight="1">
      <c r="A11" s="86">
        <v>39841</v>
      </c>
      <c r="B11" s="66">
        <f t="shared" si="4"/>
        <v>2805</v>
      </c>
      <c r="C11" s="70">
        <v>0.2951388888888889</v>
      </c>
      <c r="D11" s="70">
        <v>0.3034722222222222</v>
      </c>
      <c r="E11" s="69">
        <v>0.65</v>
      </c>
      <c r="F11" s="66">
        <v>12</v>
      </c>
      <c r="G11" s="66">
        <v>74.099999999999994</v>
      </c>
      <c r="H11" s="66">
        <v>74</v>
      </c>
      <c r="I11" s="66">
        <v>605</v>
      </c>
      <c r="J11" s="66">
        <v>89</v>
      </c>
      <c r="K11" s="186">
        <f t="shared" si="0"/>
        <v>75.801001992434763</v>
      </c>
      <c r="L11" s="186">
        <f t="shared" si="1"/>
        <v>5305.6119691794856</v>
      </c>
      <c r="M11" s="66">
        <v>4800</v>
      </c>
      <c r="N11" s="66">
        <v>74.099999999999994</v>
      </c>
      <c r="O11" s="66">
        <v>74</v>
      </c>
      <c r="P11" s="66">
        <v>600</v>
      </c>
      <c r="Q11" s="67">
        <v>89</v>
      </c>
      <c r="R11" s="184">
        <f t="shared" si="2"/>
        <v>75.801001992434763</v>
      </c>
      <c r="S11" s="184">
        <f t="shared" si="5"/>
        <v>5526.6791345619631</v>
      </c>
      <c r="T11" s="68">
        <v>5000</v>
      </c>
      <c r="U11" s="67">
        <v>34.644599999999997</v>
      </c>
      <c r="V11" s="67">
        <v>939</v>
      </c>
      <c r="W11" s="67">
        <f t="shared" si="3"/>
        <v>0.95304530557162126</v>
      </c>
      <c r="X11" s="68">
        <f t="shared" si="6"/>
        <v>0.92672094744633604</v>
      </c>
    </row>
    <row r="12" spans="1:24" s="62" customFormat="1" ht="35.25" customHeight="1">
      <c r="A12" s="86">
        <v>39841</v>
      </c>
      <c r="B12" s="66">
        <f t="shared" si="4"/>
        <v>2806</v>
      </c>
      <c r="C12" s="70">
        <v>0.30416666666666664</v>
      </c>
      <c r="D12" s="70">
        <v>0.31180555555555556</v>
      </c>
      <c r="E12" s="69">
        <v>0.85</v>
      </c>
      <c r="F12" s="66">
        <v>12</v>
      </c>
      <c r="G12" s="66">
        <v>82.7</v>
      </c>
      <c r="H12" s="66">
        <v>82.7</v>
      </c>
      <c r="I12" s="66">
        <v>693</v>
      </c>
      <c r="J12" s="66">
        <v>91</v>
      </c>
      <c r="K12" s="186">
        <f t="shared" si="0"/>
        <v>84.745791108374561</v>
      </c>
      <c r="L12" s="186">
        <f t="shared" si="1"/>
        <v>7298.0626016215174</v>
      </c>
      <c r="M12" s="66">
        <v>6600</v>
      </c>
      <c r="N12" s="66">
        <v>82.7</v>
      </c>
      <c r="O12" s="66">
        <v>82.7</v>
      </c>
      <c r="P12" s="66">
        <v>689</v>
      </c>
      <c r="Q12" s="67">
        <v>91</v>
      </c>
      <c r="R12" s="184">
        <f t="shared" si="2"/>
        <v>84.745791108374561</v>
      </c>
      <c r="S12" s="184">
        <f t="shared" si="5"/>
        <v>7519.2160137918672</v>
      </c>
      <c r="T12" s="68">
        <v>6800</v>
      </c>
      <c r="U12" s="67">
        <v>34.259099999999997</v>
      </c>
      <c r="V12" s="67">
        <v>939</v>
      </c>
      <c r="W12" s="67">
        <f t="shared" si="3"/>
        <v>0.95230210140736449</v>
      </c>
      <c r="X12" s="68">
        <f t="shared" si="6"/>
        <v>0.92672094744633604</v>
      </c>
    </row>
    <row r="13" spans="1:24" s="62" customFormat="1" ht="35.25" customHeight="1">
      <c r="A13" s="86">
        <v>39841</v>
      </c>
      <c r="B13" s="66">
        <f t="shared" si="4"/>
        <v>2807</v>
      </c>
      <c r="C13" s="64">
        <v>820</v>
      </c>
      <c r="D13" s="70">
        <v>0.34861111111111115</v>
      </c>
      <c r="E13" s="69">
        <v>1</v>
      </c>
      <c r="F13" s="66">
        <v>2</v>
      </c>
      <c r="G13" s="66">
        <v>87</v>
      </c>
      <c r="H13" s="66">
        <v>85</v>
      </c>
      <c r="I13" s="66">
        <v>740</v>
      </c>
      <c r="J13" s="66">
        <v>93</v>
      </c>
      <c r="K13" s="186">
        <f t="shared" si="0"/>
        <v>86.677831447716756</v>
      </c>
      <c r="L13" s="186">
        <f t="shared" si="1"/>
        <v>7812.6520111787622</v>
      </c>
      <c r="M13" s="66">
        <v>7100</v>
      </c>
      <c r="N13" s="66">
        <v>87</v>
      </c>
      <c r="O13" s="66">
        <v>85</v>
      </c>
      <c r="P13" s="66">
        <v>730</v>
      </c>
      <c r="Q13" s="67">
        <v>93</v>
      </c>
      <c r="R13" s="184">
        <f t="shared" si="2"/>
        <v>86.677831447716756</v>
      </c>
      <c r="S13" s="184">
        <f t="shared" si="5"/>
        <v>7812.6520111787622</v>
      </c>
      <c r="T13" s="68">
        <v>7100</v>
      </c>
      <c r="U13" s="67">
        <v>39.113300000000002</v>
      </c>
      <c r="V13" s="67">
        <v>939</v>
      </c>
      <c r="W13" s="67">
        <f t="shared" si="3"/>
        <v>0.96166049739733939</v>
      </c>
      <c r="X13" s="68">
        <f t="shared" si="6"/>
        <v>0.92672094744633604</v>
      </c>
    </row>
    <row r="14" spans="1:24" s="62" customFormat="1" ht="35.25" customHeight="1">
      <c r="A14" s="86">
        <v>39841</v>
      </c>
      <c r="B14" s="66">
        <f t="shared" si="4"/>
        <v>2808</v>
      </c>
      <c r="C14" s="70">
        <v>0.34930555555555554</v>
      </c>
      <c r="D14" s="70">
        <v>0.35694444444444445</v>
      </c>
      <c r="E14" s="69">
        <v>7.0000000000000007E-2</v>
      </c>
      <c r="F14" s="66">
        <v>15</v>
      </c>
      <c r="G14" s="66">
        <v>25</v>
      </c>
      <c r="H14" s="66">
        <v>25.2</v>
      </c>
      <c r="I14" s="66">
        <v>397</v>
      </c>
      <c r="J14" s="66">
        <v>62</v>
      </c>
      <c r="K14" s="186">
        <f t="shared" si="0"/>
        <v>25.675476054225044</v>
      </c>
      <c r="L14" s="186">
        <f t="shared" si="1"/>
        <v>989.49019138686776</v>
      </c>
      <c r="M14" s="66">
        <v>900</v>
      </c>
      <c r="N14" s="66">
        <v>25</v>
      </c>
      <c r="O14" s="71">
        <v>25</v>
      </c>
      <c r="P14" s="71">
        <v>413</v>
      </c>
      <c r="Q14" s="72">
        <v>62</v>
      </c>
      <c r="R14" s="184">
        <f t="shared" si="2"/>
        <v>25.471702434747066</v>
      </c>
      <c r="S14" s="184">
        <f t="shared" si="5"/>
        <v>1209.3769005839495</v>
      </c>
      <c r="T14" s="73">
        <v>1100</v>
      </c>
      <c r="U14" s="72">
        <v>39.9666</v>
      </c>
      <c r="V14" s="72">
        <v>939</v>
      </c>
      <c r="W14" s="72">
        <f t="shared" si="3"/>
        <v>0.96330557162136099</v>
      </c>
      <c r="X14" s="68">
        <f t="shared" si="6"/>
        <v>0.92672094744633604</v>
      </c>
    </row>
    <row r="15" spans="1:24" s="62" customFormat="1" ht="35.25" customHeight="1">
      <c r="A15" s="86">
        <v>39841</v>
      </c>
      <c r="B15" s="66">
        <f t="shared" si="4"/>
        <v>2809</v>
      </c>
      <c r="C15" s="75">
        <v>0.3576388888888889</v>
      </c>
      <c r="D15" s="75">
        <v>0.35902777777777778</v>
      </c>
      <c r="E15" s="76">
        <v>1</v>
      </c>
      <c r="F15" s="71">
        <v>2</v>
      </c>
      <c r="G15" s="71">
        <v>87</v>
      </c>
      <c r="H15" s="71">
        <v>85</v>
      </c>
      <c r="I15" s="71">
        <v>728</v>
      </c>
      <c r="J15" s="71">
        <v>92</v>
      </c>
      <c r="K15" s="186">
        <f t="shared" si="0"/>
        <v>86.522147338033747</v>
      </c>
      <c r="L15" s="186">
        <f t="shared" si="1"/>
        <v>7798.6195215293501</v>
      </c>
      <c r="M15" s="71">
        <v>7100</v>
      </c>
      <c r="N15" s="71">
        <v>87</v>
      </c>
      <c r="O15" s="71">
        <v>85</v>
      </c>
      <c r="P15" s="71">
        <v>723</v>
      </c>
      <c r="Q15" s="72">
        <v>92</v>
      </c>
      <c r="R15" s="184">
        <f t="shared" si="2"/>
        <v>86.522147338033747</v>
      </c>
      <c r="S15" s="184">
        <f t="shared" si="5"/>
        <v>7908.4592331001868</v>
      </c>
      <c r="T15" s="73">
        <v>7200</v>
      </c>
      <c r="U15" s="72">
        <v>40.909999999999997</v>
      </c>
      <c r="V15" s="72">
        <v>939</v>
      </c>
      <c r="W15" s="72">
        <f t="shared" si="3"/>
        <v>0.96512434933487556</v>
      </c>
      <c r="X15" s="68">
        <f t="shared" si="6"/>
        <v>0.92672094744633604</v>
      </c>
    </row>
    <row r="16" spans="1:24" s="62" customFormat="1" ht="35.25" customHeight="1">
      <c r="A16" s="86">
        <v>39841</v>
      </c>
      <c r="B16" s="66">
        <f t="shared" si="4"/>
        <v>2810</v>
      </c>
      <c r="C16" s="75">
        <v>0.35902777777777778</v>
      </c>
      <c r="D16" s="75">
        <v>0.36319444444444443</v>
      </c>
      <c r="E16" s="76">
        <v>0.85</v>
      </c>
      <c r="F16" s="71">
        <v>6</v>
      </c>
      <c r="G16" s="71">
        <v>82.7</v>
      </c>
      <c r="H16" s="71">
        <v>82.5</v>
      </c>
      <c r="I16" s="71">
        <v>695</v>
      </c>
      <c r="J16" s="71">
        <v>91</v>
      </c>
      <c r="K16" s="186">
        <f t="shared" si="0"/>
        <v>83.93499479365299</v>
      </c>
      <c r="L16" s="186">
        <f t="shared" si="1"/>
        <v>7135.9778950572536</v>
      </c>
      <c r="M16" s="71">
        <v>6500</v>
      </c>
      <c r="N16" s="66">
        <v>82.7</v>
      </c>
      <c r="O16" s="71">
        <v>82.5</v>
      </c>
      <c r="P16" s="71">
        <v>688</v>
      </c>
      <c r="Q16" s="72">
        <v>91</v>
      </c>
      <c r="R16" s="184">
        <f t="shared" si="2"/>
        <v>83.93499479365299</v>
      </c>
      <c r="S16" s="184">
        <f t="shared" si="5"/>
        <v>7026.1936197486812</v>
      </c>
      <c r="T16" s="73">
        <v>6400</v>
      </c>
      <c r="U16" s="72">
        <v>41.415700000000001</v>
      </c>
      <c r="V16" s="72">
        <v>939</v>
      </c>
      <c r="W16" s="72">
        <f t="shared" si="3"/>
        <v>0.96609928667823397</v>
      </c>
      <c r="X16" s="68">
        <f t="shared" si="6"/>
        <v>0.92672094744633604</v>
      </c>
    </row>
    <row r="17" spans="1:24" s="62" customFormat="1" ht="35.25" customHeight="1">
      <c r="A17" s="86">
        <v>39841</v>
      </c>
      <c r="B17" s="66">
        <f t="shared" si="4"/>
        <v>2811</v>
      </c>
      <c r="C17" s="75">
        <v>0.36388888888888887</v>
      </c>
      <c r="D17" s="75">
        <v>0.37013888888888885</v>
      </c>
      <c r="E17" s="76">
        <v>0.65</v>
      </c>
      <c r="F17" s="71">
        <v>6</v>
      </c>
      <c r="G17" s="66">
        <v>74.099999999999994</v>
      </c>
      <c r="H17" s="66">
        <v>74.099999999999994</v>
      </c>
      <c r="I17" s="66">
        <v>599</v>
      </c>
      <c r="J17" s="66">
        <v>89</v>
      </c>
      <c r="K17" s="186">
        <f t="shared" si="0"/>
        <v>75.334988038031952</v>
      </c>
      <c r="L17" s="186">
        <f t="shared" si="1"/>
        <v>5265.8777581136546</v>
      </c>
      <c r="M17" s="66">
        <v>4800</v>
      </c>
      <c r="N17" s="66">
        <v>74.099999999999994</v>
      </c>
      <c r="O17" s="71">
        <v>74.099999999999994</v>
      </c>
      <c r="P17" s="71">
        <v>593</v>
      </c>
      <c r="Q17" s="72">
        <v>89</v>
      </c>
      <c r="R17" s="184">
        <f t="shared" si="2"/>
        <v>75.334988038031952</v>
      </c>
      <c r="S17" s="184">
        <f t="shared" si="5"/>
        <v>5485.289331368389</v>
      </c>
      <c r="T17" s="73">
        <v>5000</v>
      </c>
      <c r="U17" s="72">
        <v>42.133000000000003</v>
      </c>
      <c r="V17" s="72">
        <v>939</v>
      </c>
      <c r="W17" s="72">
        <f t="shared" si="3"/>
        <v>0.96748216695585099</v>
      </c>
      <c r="X17" s="68">
        <f t="shared" si="6"/>
        <v>0.92672094744633604</v>
      </c>
    </row>
    <row r="18" spans="1:24" s="62" customFormat="1" ht="35.25" customHeight="1">
      <c r="A18" s="86">
        <v>39841</v>
      </c>
      <c r="B18" s="66">
        <f t="shared" si="4"/>
        <v>2812</v>
      </c>
      <c r="C18" s="75">
        <v>0.37013888888888885</v>
      </c>
      <c r="D18" s="75">
        <v>0.375</v>
      </c>
      <c r="E18" s="76">
        <v>0.45</v>
      </c>
      <c r="F18" s="71">
        <v>6</v>
      </c>
      <c r="G18" s="66">
        <v>63.2</v>
      </c>
      <c r="H18" s="66">
        <v>63.5</v>
      </c>
      <c r="I18" s="66">
        <v>526</v>
      </c>
      <c r="J18" s="66">
        <v>83</v>
      </c>
      <c r="K18" s="186">
        <f t="shared" si="0"/>
        <v>64.523571977140364</v>
      </c>
      <c r="L18" s="186">
        <f t="shared" si="1"/>
        <v>3727.9889250559299</v>
      </c>
      <c r="M18" s="66">
        <v>3400</v>
      </c>
      <c r="N18" s="66">
        <v>63.2</v>
      </c>
      <c r="O18" s="71">
        <v>63.1</v>
      </c>
      <c r="P18" s="71">
        <v>519</v>
      </c>
      <c r="Q18" s="72">
        <v>83</v>
      </c>
      <c r="R18" s="184">
        <f t="shared" si="2"/>
        <v>64.117124279646561</v>
      </c>
      <c r="S18" s="184">
        <f t="shared" si="5"/>
        <v>3837.6356581458103</v>
      </c>
      <c r="T18" s="73">
        <v>3500</v>
      </c>
      <c r="U18" s="72">
        <v>42.673699999999997</v>
      </c>
      <c r="V18" s="72">
        <v>939</v>
      </c>
      <c r="W18" s="72">
        <f t="shared" si="3"/>
        <v>0.96852458068247527</v>
      </c>
      <c r="X18" s="68">
        <f t="shared" si="6"/>
        <v>0.92672094744633604</v>
      </c>
    </row>
    <row r="19" spans="1:24" s="62" customFormat="1" ht="35.25" customHeight="1">
      <c r="A19" s="86">
        <v>39841</v>
      </c>
      <c r="B19" s="66">
        <f t="shared" si="4"/>
        <v>2813</v>
      </c>
      <c r="C19" s="75">
        <v>0.3756944444444445</v>
      </c>
      <c r="D19" s="75">
        <v>0.37986111111111115</v>
      </c>
      <c r="E19" s="76">
        <v>0.3</v>
      </c>
      <c r="F19" s="71">
        <v>6</v>
      </c>
      <c r="G19" s="66">
        <v>52.5</v>
      </c>
      <c r="H19" s="66">
        <v>52.5</v>
      </c>
      <c r="I19" s="66">
        <v>469</v>
      </c>
      <c r="J19" s="66">
        <v>81</v>
      </c>
      <c r="K19" s="186">
        <f t="shared" si="0"/>
        <v>53.311374490377361</v>
      </c>
      <c r="L19" s="186">
        <f t="shared" si="1"/>
        <v>2410.6506505446459</v>
      </c>
      <c r="M19" s="66">
        <v>2200</v>
      </c>
      <c r="N19" s="66">
        <v>52.5</v>
      </c>
      <c r="O19" s="71">
        <v>52.5</v>
      </c>
      <c r="P19" s="71">
        <v>463</v>
      </c>
      <c r="Q19" s="72">
        <v>81</v>
      </c>
      <c r="R19" s="184">
        <f t="shared" si="2"/>
        <v>53.311374490377361</v>
      </c>
      <c r="S19" s="184">
        <f t="shared" si="5"/>
        <v>2739.3757392552793</v>
      </c>
      <c r="T19" s="73">
        <v>2500</v>
      </c>
      <c r="U19" s="72">
        <v>43.331400000000002</v>
      </c>
      <c r="V19" s="72">
        <v>939</v>
      </c>
      <c r="W19" s="72">
        <f t="shared" si="3"/>
        <v>0.9697925583188739</v>
      </c>
      <c r="X19" s="68">
        <f t="shared" si="6"/>
        <v>0.92672094744633604</v>
      </c>
    </row>
    <row r="20" spans="1:24" s="62" customFormat="1" ht="35.25" customHeight="1">
      <c r="A20" s="86">
        <v>39841</v>
      </c>
      <c r="B20" s="66"/>
      <c r="C20" s="75">
        <v>0.37986111111111115</v>
      </c>
      <c r="D20" s="75">
        <v>0.38124999999999998</v>
      </c>
      <c r="E20" s="76">
        <v>0.15</v>
      </c>
      <c r="F20" s="71"/>
      <c r="G20" s="66">
        <v>37</v>
      </c>
      <c r="H20" s="66">
        <v>37</v>
      </c>
      <c r="I20" s="66">
        <v>412</v>
      </c>
      <c r="J20" s="66">
        <v>77</v>
      </c>
      <c r="K20" s="186">
        <f t="shared" si="0"/>
        <v>37.550609217180671</v>
      </c>
      <c r="L20" s="186">
        <f t="shared" si="1"/>
        <v>1642.6972968356927</v>
      </c>
      <c r="M20" s="66">
        <v>1500</v>
      </c>
      <c r="N20" s="66">
        <v>37</v>
      </c>
      <c r="O20" s="71">
        <v>37</v>
      </c>
      <c r="P20" s="71">
        <v>415</v>
      </c>
      <c r="Q20" s="72">
        <v>77</v>
      </c>
      <c r="R20" s="184">
        <f t="shared" si="2"/>
        <v>37.550609217180671</v>
      </c>
      <c r="S20" s="184">
        <f t="shared" si="5"/>
        <v>1752.2104499580723</v>
      </c>
      <c r="T20" s="73">
        <v>1600</v>
      </c>
      <c r="U20" s="72">
        <v>43.9</v>
      </c>
      <c r="V20" s="72">
        <v>939</v>
      </c>
      <c r="W20" s="72">
        <f t="shared" si="3"/>
        <v>0.97088876036244443</v>
      </c>
      <c r="X20" s="68">
        <f t="shared" si="6"/>
        <v>0.92672094744633604</v>
      </c>
    </row>
    <row r="21" spans="1:24" s="62" customFormat="1" ht="35.25" customHeight="1">
      <c r="A21" s="86">
        <v>39841</v>
      </c>
      <c r="B21" s="66">
        <f>B19+1</f>
        <v>2814</v>
      </c>
      <c r="C21" s="75">
        <v>0.38194444444444442</v>
      </c>
      <c r="D21" s="75">
        <v>0.38680555555555557</v>
      </c>
      <c r="E21" s="76">
        <v>7.0000000000000007E-2</v>
      </c>
      <c r="F21" s="71">
        <v>6</v>
      </c>
      <c r="G21" s="66">
        <v>25</v>
      </c>
      <c r="H21" s="66">
        <v>24.8</v>
      </c>
      <c r="I21" s="66">
        <v>395</v>
      </c>
      <c r="J21" s="66">
        <v>62</v>
      </c>
      <c r="K21" s="186">
        <f t="shared" si="0"/>
        <v>25.16256232835979</v>
      </c>
      <c r="L21" s="186">
        <f t="shared" si="1"/>
        <v>985.3640476866907</v>
      </c>
      <c r="M21" s="66">
        <v>900</v>
      </c>
      <c r="N21" s="66">
        <v>25</v>
      </c>
      <c r="O21" s="71">
        <v>25.2</v>
      </c>
      <c r="P21" s="71">
        <v>416</v>
      </c>
      <c r="Q21" s="72">
        <v>62</v>
      </c>
      <c r="R21" s="184">
        <f t="shared" si="2"/>
        <v>25.568410107849463</v>
      </c>
      <c r="S21" s="184">
        <f t="shared" si="5"/>
        <v>1094.8489418741008</v>
      </c>
      <c r="T21" s="73">
        <v>1000</v>
      </c>
      <c r="U21" s="72">
        <v>44.16</v>
      </c>
      <c r="V21" s="72">
        <v>939</v>
      </c>
      <c r="W21" s="72">
        <f t="shared" si="3"/>
        <v>0.97139001349527665</v>
      </c>
      <c r="X21" s="68">
        <f t="shared" si="6"/>
        <v>0.92672094744633604</v>
      </c>
    </row>
    <row r="22" spans="1:24" s="62" customFormat="1" ht="35.25" customHeight="1">
      <c r="A22" s="86">
        <v>39841</v>
      </c>
      <c r="B22" s="66">
        <f>B21+1</f>
        <v>2815</v>
      </c>
      <c r="C22" s="75">
        <v>0.38680555555555557</v>
      </c>
      <c r="D22" s="75">
        <v>0.39305555555555555</v>
      </c>
      <c r="E22" s="76">
        <v>0.04</v>
      </c>
      <c r="F22" s="71">
        <v>15</v>
      </c>
      <c r="G22" s="71">
        <v>21</v>
      </c>
      <c r="H22" s="71">
        <v>21</v>
      </c>
      <c r="I22" s="71">
        <v>417</v>
      </c>
      <c r="J22" s="71">
        <v>58</v>
      </c>
      <c r="K22" s="186">
        <f t="shared" si="0"/>
        <v>21.293489282584762</v>
      </c>
      <c r="L22" s="186">
        <f t="shared" si="1"/>
        <v>984.73884142304928</v>
      </c>
      <c r="M22" s="71">
        <v>900</v>
      </c>
      <c r="N22" s="71">
        <v>21</v>
      </c>
      <c r="O22" s="71">
        <v>21</v>
      </c>
      <c r="P22" s="71">
        <v>447</v>
      </c>
      <c r="Q22" s="72">
        <v>58</v>
      </c>
      <c r="R22" s="184">
        <f t="shared" si="2"/>
        <v>21.293489282584762</v>
      </c>
      <c r="S22" s="184">
        <f t="shared" si="5"/>
        <v>1094.1542682478325</v>
      </c>
      <c r="T22" s="73">
        <v>1000</v>
      </c>
      <c r="U22" s="72">
        <v>44.8</v>
      </c>
      <c r="V22" s="72">
        <v>939</v>
      </c>
      <c r="W22" s="72">
        <f t="shared" si="3"/>
        <v>0.97262386736070938</v>
      </c>
      <c r="X22" s="68">
        <f t="shared" si="6"/>
        <v>0.92672094744633604</v>
      </c>
    </row>
    <row r="23" spans="1:24" s="62" customFormat="1" ht="35.25" customHeight="1" thickBot="1">
      <c r="A23" s="77"/>
      <c r="B23" s="78"/>
      <c r="C23" s="78"/>
      <c r="D23" s="78"/>
      <c r="E23" s="80" t="s">
        <v>15</v>
      </c>
      <c r="F23" s="52">
        <v>5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81"/>
      <c r="R23" s="81"/>
      <c r="S23" s="81"/>
      <c r="T23" s="81"/>
      <c r="U23" s="81"/>
      <c r="V23" s="81"/>
      <c r="W23" s="81"/>
      <c r="X23" s="55"/>
    </row>
    <row r="24" spans="1:24">
      <c r="E24" s="82"/>
      <c r="F24" s="83"/>
    </row>
    <row r="25" spans="1:24" ht="21">
      <c r="E25" s="84" t="s">
        <v>16</v>
      </c>
      <c r="F25" s="85">
        <f>SUM(F6:F23)</f>
        <v>146</v>
      </c>
    </row>
    <row r="26" spans="1:24">
      <c r="C26" s="45" t="s">
        <v>33</v>
      </c>
    </row>
  </sheetData>
  <mergeCells count="3">
    <mergeCell ref="G3:M3"/>
    <mergeCell ref="N3:T3"/>
    <mergeCell ref="U3:X3"/>
  </mergeCells>
  <phoneticPr fontId="1" type="noConversion"/>
  <pageMargins left="0.33" right="0.21" top="0.64" bottom="0.56000000000000005" header="0.5" footer="0.5"/>
  <pageSetup scale="55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topLeftCell="U2" zoomScale="60" zoomScaleNormal="100" workbookViewId="0">
      <selection activeCell="Z7" sqref="Z7"/>
    </sheetView>
  </sheetViews>
  <sheetFormatPr defaultColWidth="12.5546875" defaultRowHeight="20.399999999999999"/>
  <cols>
    <col min="1" max="1" width="15.6640625" style="45" customWidth="1"/>
    <col min="2" max="2" width="16.5546875" style="45" bestFit="1" customWidth="1"/>
    <col min="3" max="3" width="19" style="45" customWidth="1"/>
    <col min="4" max="4" width="18.88671875" style="45" customWidth="1"/>
    <col min="5" max="5" width="23.33203125" style="45" bestFit="1" customWidth="1"/>
    <col min="6" max="6" width="15.5546875" style="45" bestFit="1" customWidth="1"/>
    <col min="7" max="7" width="12.5546875" style="45" customWidth="1"/>
    <col min="8" max="8" width="15.5546875" style="45" bestFit="1" customWidth="1"/>
    <col min="9" max="12" width="12.5546875" style="45" customWidth="1"/>
    <col min="13" max="13" width="15.5546875" style="45" bestFit="1" customWidth="1"/>
    <col min="14" max="14" width="12.5546875" style="45" customWidth="1"/>
    <col min="15" max="15" width="15.5546875" style="45" bestFit="1" customWidth="1"/>
    <col min="16" max="20" width="12.5546875" style="45" customWidth="1"/>
    <col min="21" max="21" width="16.109375" style="45" customWidth="1"/>
    <col min="22" max="22" width="16.6640625" style="45" customWidth="1"/>
    <col min="23" max="25" width="12.5546875" style="45" customWidth="1"/>
    <col min="26" max="26" width="15.5546875" style="45" bestFit="1" customWidth="1"/>
    <col min="28" max="16384" width="12.5546875" style="45"/>
  </cols>
  <sheetData>
    <row r="1" spans="1:26" ht="21">
      <c r="A1" s="44" t="s">
        <v>18</v>
      </c>
    </row>
    <row r="2" spans="1:26" ht="21" thickBot="1">
      <c r="A2" s="45" t="s">
        <v>68</v>
      </c>
      <c r="C2" s="45">
        <v>0.76819999999999999</v>
      </c>
      <c r="E2" s="45" t="s">
        <v>69</v>
      </c>
      <c r="G2" s="45">
        <f>'Jan 28 PM plan'!C2/0.8156</f>
        <v>0.94188327611574296</v>
      </c>
      <c r="N2" s="45" t="s">
        <v>91</v>
      </c>
      <c r="P2" s="45">
        <v>44.4</v>
      </c>
      <c r="Q2" s="45" t="s">
        <v>92</v>
      </c>
      <c r="R2" s="45" t="s">
        <v>93</v>
      </c>
      <c r="U2" s="45">
        <f>P2/43.3</f>
        <v>1.0254041570438799</v>
      </c>
    </row>
    <row r="3" spans="1:26" ht="42">
      <c r="A3" s="46" t="s">
        <v>0</v>
      </c>
      <c r="B3" s="47" t="s">
        <v>1</v>
      </c>
      <c r="C3" s="35" t="s">
        <v>2</v>
      </c>
      <c r="D3" s="35" t="s">
        <v>3</v>
      </c>
      <c r="E3" s="48" t="s">
        <v>4</v>
      </c>
      <c r="F3" s="49" t="s">
        <v>5</v>
      </c>
      <c r="G3" s="217" t="s">
        <v>6</v>
      </c>
      <c r="H3" s="217"/>
      <c r="I3" s="217"/>
      <c r="J3" s="217"/>
      <c r="K3" s="217"/>
      <c r="L3" s="217"/>
      <c r="M3" s="217"/>
      <c r="N3" s="218" t="s">
        <v>7</v>
      </c>
      <c r="O3" s="219"/>
      <c r="P3" s="219"/>
      <c r="Q3" s="219"/>
      <c r="R3" s="219"/>
      <c r="S3" s="219"/>
      <c r="T3" s="219"/>
      <c r="U3" s="219"/>
      <c r="V3" s="180"/>
      <c r="W3" s="218" t="s">
        <v>89</v>
      </c>
      <c r="X3" s="219"/>
      <c r="Y3" s="219"/>
      <c r="Z3" s="221"/>
    </row>
    <row r="4" spans="1:26" ht="84.6" thickBot="1">
      <c r="A4" s="50"/>
      <c r="B4" s="51"/>
      <c r="C4" s="52" t="s">
        <v>8</v>
      </c>
      <c r="D4" s="52" t="s">
        <v>8</v>
      </c>
      <c r="E4" s="53"/>
      <c r="F4" s="54" t="s">
        <v>9</v>
      </c>
      <c r="G4" s="52" t="s">
        <v>10</v>
      </c>
      <c r="H4" s="52" t="s">
        <v>19</v>
      </c>
      <c r="I4" s="52" t="s">
        <v>11</v>
      </c>
      <c r="J4" s="52" t="s">
        <v>12</v>
      </c>
      <c r="K4" s="182" t="s">
        <v>87</v>
      </c>
      <c r="L4" s="182" t="s">
        <v>82</v>
      </c>
      <c r="M4" s="52" t="s">
        <v>13</v>
      </c>
      <c r="N4" s="52" t="s">
        <v>10</v>
      </c>
      <c r="O4" s="52" t="s">
        <v>19</v>
      </c>
      <c r="P4" s="52" t="s">
        <v>11</v>
      </c>
      <c r="Q4" s="52" t="s">
        <v>12</v>
      </c>
      <c r="R4" s="182" t="s">
        <v>87</v>
      </c>
      <c r="S4" s="182" t="s">
        <v>82</v>
      </c>
      <c r="T4" s="204" t="s">
        <v>105</v>
      </c>
      <c r="U4" s="81" t="s">
        <v>13</v>
      </c>
      <c r="V4" s="181" t="s">
        <v>103</v>
      </c>
      <c r="W4" s="170" t="s">
        <v>83</v>
      </c>
      <c r="X4" s="170" t="s">
        <v>84</v>
      </c>
      <c r="Y4" s="170" t="s">
        <v>85</v>
      </c>
      <c r="Z4" s="55" t="s">
        <v>86</v>
      </c>
    </row>
    <row r="5" spans="1:26" s="62" customFormat="1" ht="35.25" customHeight="1">
      <c r="A5" s="56"/>
      <c r="B5" s="57"/>
      <c r="C5" s="57"/>
      <c r="D5" s="57"/>
      <c r="E5" s="58"/>
      <c r="F5" s="59"/>
      <c r="G5" s="59"/>
      <c r="H5" s="59"/>
      <c r="I5" s="59"/>
      <c r="J5" s="59"/>
      <c r="K5" s="185"/>
      <c r="L5" s="185"/>
      <c r="M5" s="59"/>
      <c r="N5" s="59"/>
      <c r="O5" s="59"/>
      <c r="P5" s="59"/>
      <c r="Q5" s="60"/>
      <c r="R5" s="183"/>
      <c r="S5" s="183"/>
      <c r="T5" s="183"/>
      <c r="U5" s="60"/>
      <c r="V5" s="57"/>
      <c r="W5" s="60"/>
      <c r="X5" s="60"/>
      <c r="Y5" s="60"/>
      <c r="Z5" s="61"/>
    </row>
    <row r="6" spans="1:26" s="62" customFormat="1" ht="35.25" customHeight="1">
      <c r="A6" s="86">
        <v>39841</v>
      </c>
      <c r="B6" s="64"/>
      <c r="C6" s="64"/>
      <c r="D6" s="64"/>
      <c r="E6" s="65" t="s">
        <v>14</v>
      </c>
      <c r="F6" s="66">
        <v>5</v>
      </c>
      <c r="G6" s="66"/>
      <c r="H6" s="66"/>
      <c r="I6" s="66"/>
      <c r="J6" s="66"/>
      <c r="K6" s="186"/>
      <c r="L6" s="186"/>
      <c r="M6" s="66"/>
      <c r="N6" s="66"/>
      <c r="O6" s="66"/>
      <c r="P6" s="66"/>
      <c r="Q6" s="67"/>
      <c r="R6" s="184"/>
      <c r="S6" s="184"/>
      <c r="T6" s="184"/>
      <c r="U6" s="67"/>
      <c r="V6" s="64"/>
      <c r="W6" s="67"/>
      <c r="X6" s="67"/>
      <c r="Y6" s="67"/>
      <c r="Z6" s="68"/>
    </row>
    <row r="7" spans="1:26" s="62" customFormat="1" ht="35.25" customHeight="1">
      <c r="A7" s="86">
        <v>39841</v>
      </c>
      <c r="B7" s="64"/>
      <c r="C7" s="64"/>
      <c r="D7" s="64"/>
      <c r="E7" s="69">
        <v>0.3</v>
      </c>
      <c r="F7" s="66">
        <v>10</v>
      </c>
      <c r="G7" s="66">
        <v>52.5</v>
      </c>
      <c r="H7" s="66">
        <v>52.5</v>
      </c>
      <c r="I7" s="66">
        <v>507</v>
      </c>
      <c r="J7" s="66">
        <v>81</v>
      </c>
      <c r="K7" s="186"/>
      <c r="L7" s="186"/>
      <c r="M7" s="66">
        <v>2400</v>
      </c>
      <c r="N7" s="66">
        <v>52.5</v>
      </c>
      <c r="O7" s="66">
        <v>52.8</v>
      </c>
      <c r="P7" s="66">
        <v>507</v>
      </c>
      <c r="Q7" s="67">
        <v>81</v>
      </c>
      <c r="R7" s="184"/>
      <c r="S7" s="184"/>
      <c r="T7" s="184"/>
      <c r="U7" s="67">
        <v>2500</v>
      </c>
      <c r="V7" s="171">
        <f>U7*U2</f>
        <v>2563.5103926096999</v>
      </c>
      <c r="W7" s="67"/>
      <c r="X7" s="67"/>
      <c r="Y7" s="67"/>
      <c r="Z7" s="68"/>
    </row>
    <row r="8" spans="1:26" s="62" customFormat="1" ht="35.25" customHeight="1">
      <c r="A8" s="86">
        <v>39841</v>
      </c>
      <c r="B8" s="66">
        <v>2816</v>
      </c>
      <c r="C8" s="70">
        <v>0.53611111111111109</v>
      </c>
      <c r="D8" s="70">
        <v>0.54513888888888895</v>
      </c>
      <c r="E8" s="69">
        <v>0.04</v>
      </c>
      <c r="F8" s="66">
        <v>12</v>
      </c>
      <c r="G8" s="66">
        <v>21</v>
      </c>
      <c r="H8" s="66">
        <v>21.5</v>
      </c>
      <c r="I8" s="66">
        <v>442</v>
      </c>
      <c r="J8" s="66">
        <v>58</v>
      </c>
      <c r="K8" s="186">
        <f t="shared" ref="K8:K24" si="0">H8/Y8^0.5</f>
        <v>21.552031582956779</v>
      </c>
      <c r="L8" s="187">
        <f t="shared" ref="L8:L24" si="1">M8/Z8/Y8^0.5</f>
        <v>977.68120389443413</v>
      </c>
      <c r="M8" s="66">
        <v>900</v>
      </c>
      <c r="N8" s="66">
        <v>21</v>
      </c>
      <c r="O8" s="66">
        <v>20.5</v>
      </c>
      <c r="P8" s="66">
        <v>477</v>
      </c>
      <c r="Q8" s="67">
        <v>58</v>
      </c>
      <c r="R8" s="184">
        <f t="shared" ref="R8:R24" si="2">O8/Y8^0.5</f>
        <v>20.549611509330884</v>
      </c>
      <c r="S8" s="184">
        <f>U8/Z8/Y8^0.5</f>
        <v>1086.3124487715934</v>
      </c>
      <c r="T8" s="184">
        <f>V8/Z8/Y8^0.5</f>
        <v>1113.9093008189088</v>
      </c>
      <c r="U8" s="67">
        <v>1000</v>
      </c>
      <c r="V8" s="171">
        <f>U8*U2</f>
        <v>1025.4041570438799</v>
      </c>
      <c r="W8" s="67">
        <v>56.4985</v>
      </c>
      <c r="X8" s="67">
        <v>935</v>
      </c>
      <c r="Y8" s="67">
        <f>(W8+459.7)/(59+459.7)</f>
        <v>0.9951773664931558</v>
      </c>
      <c r="Z8" s="68">
        <f>X8/1013.25</f>
        <v>0.922773254379472</v>
      </c>
    </row>
    <row r="9" spans="1:26" s="62" customFormat="1" ht="35.25" customHeight="1">
      <c r="A9" s="86">
        <v>39841</v>
      </c>
      <c r="B9" s="66">
        <f t="shared" ref="B9:B24" si="3">B8+1</f>
        <v>2817</v>
      </c>
      <c r="C9" s="70">
        <v>0.54583333333333328</v>
      </c>
      <c r="D9" s="70">
        <v>0.55486111111111114</v>
      </c>
      <c r="E9" s="69">
        <v>7.0000000000000007E-2</v>
      </c>
      <c r="F9" s="66">
        <v>12</v>
      </c>
      <c r="G9" s="66">
        <v>25</v>
      </c>
      <c r="H9" s="66">
        <v>24.9</v>
      </c>
      <c r="I9" s="66">
        <v>430</v>
      </c>
      <c r="J9" s="66">
        <v>64</v>
      </c>
      <c r="K9" s="186">
        <f t="shared" si="0"/>
        <v>24.943886371711947</v>
      </c>
      <c r="L9" s="187">
        <f t="shared" si="1"/>
        <v>1085.5998482115472</v>
      </c>
      <c r="M9" s="66">
        <v>1000</v>
      </c>
      <c r="N9" s="66">
        <v>25</v>
      </c>
      <c r="O9" s="66">
        <v>25</v>
      </c>
      <c r="P9" s="66">
        <v>450</v>
      </c>
      <c r="Q9" s="67">
        <v>64</v>
      </c>
      <c r="R9" s="184">
        <f t="shared" si="2"/>
        <v>25.044062622200752</v>
      </c>
      <c r="S9" s="184">
        <f t="shared" ref="S9:S24" si="4">U9/Z9/Y9^0.5</f>
        <v>1194.1598330327017</v>
      </c>
      <c r="T9" s="184">
        <f t="shared" ref="T9:T24" si="5">V9/Z9/Y9^0.5</f>
        <v>1224.4964569665578</v>
      </c>
      <c r="U9" s="67">
        <v>1100</v>
      </c>
      <c r="V9" s="171">
        <f>U9*U2</f>
        <v>1127.9445727482678</v>
      </c>
      <c r="W9" s="67">
        <v>57.176400000000001</v>
      </c>
      <c r="X9" s="67">
        <v>935</v>
      </c>
      <c r="Y9" s="67">
        <f>(W9+459.7)/(59+459.7)</f>
        <v>0.99648428764218222</v>
      </c>
      <c r="Z9" s="68">
        <f t="shared" ref="Z9:Z24" si="6">X9/1013.25</f>
        <v>0.922773254379472</v>
      </c>
    </row>
    <row r="10" spans="1:26" s="62" customFormat="1" ht="35.25" customHeight="1">
      <c r="A10" s="86">
        <v>39841</v>
      </c>
      <c r="B10" s="66">
        <f t="shared" si="3"/>
        <v>2818</v>
      </c>
      <c r="C10" s="70">
        <v>0.55555555555555558</v>
      </c>
      <c r="D10" s="70">
        <v>0.55694444444444446</v>
      </c>
      <c r="E10" s="69">
        <v>0.15</v>
      </c>
      <c r="F10" s="66">
        <v>2</v>
      </c>
      <c r="G10" s="66">
        <v>37</v>
      </c>
      <c r="H10" s="66">
        <v>37</v>
      </c>
      <c r="I10" s="66">
        <v>443</v>
      </c>
      <c r="J10" s="66">
        <v>76</v>
      </c>
      <c r="K10" s="186">
        <f t="shared" si="0"/>
        <v>37.066040959254885</v>
      </c>
      <c r="L10" s="187">
        <f t="shared" si="1"/>
        <v>1630.1796690476162</v>
      </c>
      <c r="M10" s="66">
        <v>1500</v>
      </c>
      <c r="N10" s="66">
        <v>37</v>
      </c>
      <c r="O10" s="66">
        <v>37</v>
      </c>
      <c r="P10" s="66">
        <v>446</v>
      </c>
      <c r="Q10" s="67">
        <v>76</v>
      </c>
      <c r="R10" s="184">
        <f t="shared" si="2"/>
        <v>37.066040959254885</v>
      </c>
      <c r="S10" s="184">
        <f t="shared" si="4"/>
        <v>1738.8583136507905</v>
      </c>
      <c r="T10" s="184">
        <f t="shared" si="5"/>
        <v>1783.032543327831</v>
      </c>
      <c r="U10" s="67">
        <v>1600</v>
      </c>
      <c r="V10" s="171">
        <f>U10*U2</f>
        <v>1640.6466512702077</v>
      </c>
      <c r="W10" s="67">
        <v>57.153300000000002</v>
      </c>
      <c r="X10" s="67">
        <v>934</v>
      </c>
      <c r="Y10" s="67">
        <f t="shared" ref="Y10:Y24" si="7">(W10+459.7)/(59+459.7)</f>
        <v>0.99643975322922684</v>
      </c>
      <c r="Z10" s="68">
        <f t="shared" si="6"/>
        <v>0.92178633111275599</v>
      </c>
    </row>
    <row r="11" spans="1:26" s="62" customFormat="1" ht="35.25" customHeight="1">
      <c r="A11" s="86">
        <v>39841</v>
      </c>
      <c r="B11" s="66">
        <f t="shared" si="3"/>
        <v>2819</v>
      </c>
      <c r="C11" s="70">
        <v>0.55763888888888891</v>
      </c>
      <c r="D11" s="70">
        <v>0.5708333333333333</v>
      </c>
      <c r="E11" s="69">
        <v>0.3</v>
      </c>
      <c r="F11" s="66">
        <v>12</v>
      </c>
      <c r="G11" s="66">
        <v>52.5</v>
      </c>
      <c r="H11" s="66">
        <v>52.5</v>
      </c>
      <c r="I11" s="66">
        <v>503</v>
      </c>
      <c r="J11" s="66">
        <v>82</v>
      </c>
      <c r="K11" s="186">
        <f t="shared" si="0"/>
        <v>52.57030798693944</v>
      </c>
      <c r="L11" s="187">
        <f t="shared" si="1"/>
        <v>2607.1270513437203</v>
      </c>
      <c r="M11" s="66">
        <v>2400</v>
      </c>
      <c r="N11" s="66">
        <v>52.5</v>
      </c>
      <c r="O11" s="66">
        <v>52.5</v>
      </c>
      <c r="P11" s="66">
        <v>496</v>
      </c>
      <c r="Q11" s="67">
        <v>82</v>
      </c>
      <c r="R11" s="184">
        <f t="shared" si="2"/>
        <v>52.57030798693944</v>
      </c>
      <c r="S11" s="184">
        <f t="shared" si="4"/>
        <v>2715.7573451497087</v>
      </c>
      <c r="T11" s="184">
        <f t="shared" si="5"/>
        <v>2784.7488712389622</v>
      </c>
      <c r="U11" s="67">
        <v>2500</v>
      </c>
      <c r="V11" s="171">
        <f>U11*U2</f>
        <v>2563.5103926096999</v>
      </c>
      <c r="W11" s="67">
        <v>57.613500000000002</v>
      </c>
      <c r="X11" s="67">
        <v>934</v>
      </c>
      <c r="Y11" s="67">
        <f t="shared" si="7"/>
        <v>0.99732697127433956</v>
      </c>
      <c r="Z11" s="68">
        <f t="shared" si="6"/>
        <v>0.92178633111275599</v>
      </c>
    </row>
    <row r="12" spans="1:26" s="62" customFormat="1" ht="35.25" customHeight="1">
      <c r="A12" s="86">
        <v>39841</v>
      </c>
      <c r="B12" s="66">
        <f t="shared" si="3"/>
        <v>2820</v>
      </c>
      <c r="C12" s="70">
        <v>0.57222222222222219</v>
      </c>
      <c r="D12" s="70">
        <v>0.58125000000000004</v>
      </c>
      <c r="E12" s="69">
        <v>0.45</v>
      </c>
      <c r="F12" s="66">
        <v>12</v>
      </c>
      <c r="G12" s="66">
        <v>63.2</v>
      </c>
      <c r="H12" s="66">
        <v>63</v>
      </c>
      <c r="I12" s="66">
        <v>555</v>
      </c>
      <c r="J12" s="66">
        <v>86</v>
      </c>
      <c r="K12" s="186">
        <f t="shared" si="0"/>
        <v>63.030130913964229</v>
      </c>
      <c r="L12" s="187">
        <f t="shared" si="1"/>
        <v>3364.6437656874377</v>
      </c>
      <c r="M12" s="66">
        <v>3100</v>
      </c>
      <c r="N12" s="66">
        <v>63.2</v>
      </c>
      <c r="O12" s="66">
        <v>63.2</v>
      </c>
      <c r="P12" s="66">
        <v>547</v>
      </c>
      <c r="Q12" s="67">
        <v>86</v>
      </c>
      <c r="R12" s="184">
        <f t="shared" si="2"/>
        <v>63.230226567659358</v>
      </c>
      <c r="S12" s="184">
        <f t="shared" si="4"/>
        <v>3473.1806613547742</v>
      </c>
      <c r="T12" s="184">
        <f t="shared" si="5"/>
        <v>3561.413888317597</v>
      </c>
      <c r="U12" s="67">
        <v>3200</v>
      </c>
      <c r="V12" s="171">
        <f>U12*U2</f>
        <v>3281.2933025404154</v>
      </c>
      <c r="W12" s="67">
        <v>58.504199999999997</v>
      </c>
      <c r="X12" s="67">
        <v>934</v>
      </c>
      <c r="Y12" s="67">
        <f t="shared" si="7"/>
        <v>0.99904414883362247</v>
      </c>
      <c r="Z12" s="68">
        <f t="shared" si="6"/>
        <v>0.92178633111275599</v>
      </c>
    </row>
    <row r="13" spans="1:26" s="62" customFormat="1" ht="35.25" customHeight="1">
      <c r="A13" s="86">
        <v>39841</v>
      </c>
      <c r="B13" s="66">
        <f t="shared" si="3"/>
        <v>2821</v>
      </c>
      <c r="C13" s="70">
        <v>0.58194444444444449</v>
      </c>
      <c r="D13" s="70">
        <v>0.59166666666666667</v>
      </c>
      <c r="E13" s="69">
        <v>0.65</v>
      </c>
      <c r="F13" s="66">
        <v>12</v>
      </c>
      <c r="G13" s="66">
        <v>74.099999999999994</v>
      </c>
      <c r="H13" s="66">
        <v>74</v>
      </c>
      <c r="I13" s="66">
        <v>631</v>
      </c>
      <c r="J13" s="66">
        <v>91</v>
      </c>
      <c r="K13" s="186">
        <f t="shared" si="0"/>
        <v>73.996390855920382</v>
      </c>
      <c r="L13" s="187">
        <f t="shared" si="1"/>
        <v>5207.026543301904</v>
      </c>
      <c r="M13" s="66">
        <v>4800</v>
      </c>
      <c r="N13" s="66">
        <v>74.099999999999994</v>
      </c>
      <c r="O13" s="66">
        <v>74</v>
      </c>
      <c r="P13" s="66">
        <v>627</v>
      </c>
      <c r="Q13" s="67">
        <v>91</v>
      </c>
      <c r="R13" s="184">
        <f t="shared" si="2"/>
        <v>73.996390855920382</v>
      </c>
      <c r="S13" s="184">
        <f t="shared" si="4"/>
        <v>5207.026543301904</v>
      </c>
      <c r="T13" s="184">
        <f t="shared" si="5"/>
        <v>5339.3066633395965</v>
      </c>
      <c r="U13" s="67">
        <v>4800</v>
      </c>
      <c r="V13" s="171">
        <f>U13*U2</f>
        <v>4921.9399538106236</v>
      </c>
      <c r="W13" s="67">
        <v>59.050600000000003</v>
      </c>
      <c r="X13" s="67">
        <v>934</v>
      </c>
      <c r="Y13" s="67">
        <f t="shared" si="7"/>
        <v>1.0000975515712356</v>
      </c>
      <c r="Z13" s="68">
        <f t="shared" si="6"/>
        <v>0.92178633111275599</v>
      </c>
    </row>
    <row r="14" spans="1:26" s="62" customFormat="1" ht="35.25" customHeight="1">
      <c r="A14" s="86">
        <v>39841</v>
      </c>
      <c r="B14" s="66">
        <f t="shared" si="3"/>
        <v>2822</v>
      </c>
      <c r="C14" s="70">
        <v>0.59375</v>
      </c>
      <c r="D14" s="70">
        <v>0.60138888888888886</v>
      </c>
      <c r="E14" s="69">
        <v>0.85</v>
      </c>
      <c r="F14" s="66">
        <v>12</v>
      </c>
      <c r="G14" s="66">
        <v>82.7</v>
      </c>
      <c r="H14" s="66">
        <v>82.5</v>
      </c>
      <c r="I14" s="66">
        <v>705</v>
      </c>
      <c r="J14" s="66">
        <v>94</v>
      </c>
      <c r="K14" s="186">
        <f t="shared" si="0"/>
        <v>82.501860965220871</v>
      </c>
      <c r="L14" s="187">
        <f t="shared" si="1"/>
        <v>6509.2474691851312</v>
      </c>
      <c r="M14" s="66">
        <v>6000</v>
      </c>
      <c r="N14" s="66">
        <v>82.7</v>
      </c>
      <c r="O14" s="66">
        <v>82.5</v>
      </c>
      <c r="P14" s="66">
        <v>709</v>
      </c>
      <c r="Q14" s="67">
        <v>94</v>
      </c>
      <c r="R14" s="184">
        <f t="shared" si="2"/>
        <v>82.501860965220871</v>
      </c>
      <c r="S14" s="184">
        <f t="shared" si="4"/>
        <v>6509.2474691851312</v>
      </c>
      <c r="T14" s="184">
        <f t="shared" si="5"/>
        <v>6674.6094141297881</v>
      </c>
      <c r="U14" s="67">
        <v>6000</v>
      </c>
      <c r="V14" s="171">
        <f>U14*U2</f>
        <v>6152.4249422632793</v>
      </c>
      <c r="W14" s="67">
        <v>58.976599999999998</v>
      </c>
      <c r="X14" s="67">
        <v>934</v>
      </c>
      <c r="Y14" s="67">
        <f t="shared" si="7"/>
        <v>0.99995488721804504</v>
      </c>
      <c r="Z14" s="68">
        <f t="shared" si="6"/>
        <v>0.92178633111275599</v>
      </c>
    </row>
    <row r="15" spans="1:26" s="62" customFormat="1" ht="35.25" customHeight="1">
      <c r="A15" s="86">
        <v>39841</v>
      </c>
      <c r="B15" s="66">
        <f t="shared" si="3"/>
        <v>2823</v>
      </c>
      <c r="C15" s="70">
        <v>0.6020833333333333</v>
      </c>
      <c r="D15" s="70">
        <v>0.60347222222222219</v>
      </c>
      <c r="E15" s="69">
        <v>1</v>
      </c>
      <c r="F15" s="66">
        <v>2</v>
      </c>
      <c r="G15" s="66">
        <v>87</v>
      </c>
      <c r="H15" s="66">
        <v>87.5</v>
      </c>
      <c r="I15" s="66">
        <v>748</v>
      </c>
      <c r="J15" s="66">
        <v>96</v>
      </c>
      <c r="K15" s="186">
        <f t="shared" si="0"/>
        <v>87.500843466986737</v>
      </c>
      <c r="L15" s="187">
        <f t="shared" si="1"/>
        <v>7702.5100087459477</v>
      </c>
      <c r="M15" s="66">
        <v>7100</v>
      </c>
      <c r="N15" s="66">
        <v>87</v>
      </c>
      <c r="O15" s="66">
        <v>87.5</v>
      </c>
      <c r="P15" s="66">
        <v>768</v>
      </c>
      <c r="Q15" s="67">
        <v>96</v>
      </c>
      <c r="R15" s="184">
        <f t="shared" si="2"/>
        <v>87.500843466986737</v>
      </c>
      <c r="S15" s="184">
        <f t="shared" si="4"/>
        <v>7810.9960652071577</v>
      </c>
      <c r="T15" s="184">
        <f t="shared" si="5"/>
        <v>8009.4278359168084</v>
      </c>
      <c r="U15" s="67">
        <v>7200</v>
      </c>
      <c r="V15" s="171">
        <f>U15*U2</f>
        <v>7382.9099307159349</v>
      </c>
      <c r="W15" s="67">
        <v>58.99</v>
      </c>
      <c r="X15" s="67">
        <v>934</v>
      </c>
      <c r="Y15" s="67">
        <f t="shared" si="7"/>
        <v>0.99998072103335245</v>
      </c>
      <c r="Z15" s="68">
        <f t="shared" si="6"/>
        <v>0.92178633111275599</v>
      </c>
    </row>
    <row r="16" spans="1:26" s="62" customFormat="1" ht="35.25" customHeight="1">
      <c r="A16" s="86">
        <v>39841</v>
      </c>
      <c r="B16" s="66">
        <f t="shared" si="3"/>
        <v>2824</v>
      </c>
      <c r="C16" s="70">
        <v>0.60416666666666663</v>
      </c>
      <c r="D16" s="70">
        <v>0.61458333333333337</v>
      </c>
      <c r="E16" s="69">
        <v>7.0000000000000007E-2</v>
      </c>
      <c r="F16" s="66">
        <v>15</v>
      </c>
      <c r="G16" s="66">
        <v>25</v>
      </c>
      <c r="H16" s="66">
        <v>25.2</v>
      </c>
      <c r="I16" s="66">
        <v>424</v>
      </c>
      <c r="J16" s="66">
        <v>64</v>
      </c>
      <c r="K16" s="186">
        <f t="shared" si="0"/>
        <v>25.198802514510653</v>
      </c>
      <c r="L16" s="187">
        <f t="shared" si="1"/>
        <v>867.83884462893582</v>
      </c>
      <c r="M16" s="66">
        <v>800</v>
      </c>
      <c r="N16" s="66">
        <v>25</v>
      </c>
      <c r="O16" s="71">
        <v>25</v>
      </c>
      <c r="P16" s="71">
        <v>439</v>
      </c>
      <c r="Q16" s="72">
        <v>64</v>
      </c>
      <c r="R16" s="184">
        <f t="shared" si="2"/>
        <v>24.998812018363743</v>
      </c>
      <c r="S16" s="184">
        <f t="shared" si="4"/>
        <v>1084.7985557861696</v>
      </c>
      <c r="T16" s="184">
        <f t="shared" si="5"/>
        <v>1112.3569486583356</v>
      </c>
      <c r="U16" s="72">
        <v>1000</v>
      </c>
      <c r="V16" s="171">
        <f>U16*U2</f>
        <v>1025.4041570438799</v>
      </c>
      <c r="W16" s="72">
        <v>59.049300000000002</v>
      </c>
      <c r="X16" s="72">
        <v>934</v>
      </c>
      <c r="Y16" s="67">
        <f t="shared" si="7"/>
        <v>1.0000950453055715</v>
      </c>
      <c r="Z16" s="68">
        <f t="shared" si="6"/>
        <v>0.92178633111275599</v>
      </c>
    </row>
    <row r="17" spans="1:26" s="62" customFormat="1" ht="35.25" customHeight="1">
      <c r="A17" s="86">
        <v>39841</v>
      </c>
      <c r="B17" s="66">
        <f t="shared" si="3"/>
        <v>2825</v>
      </c>
      <c r="C17" s="75">
        <v>0.61875000000000002</v>
      </c>
      <c r="D17" s="75">
        <v>0.62013888888888891</v>
      </c>
      <c r="E17" s="76">
        <v>1</v>
      </c>
      <c r="F17" s="71">
        <v>2</v>
      </c>
      <c r="G17" s="71">
        <v>87</v>
      </c>
      <c r="H17" s="71">
        <v>87</v>
      </c>
      <c r="I17" s="71">
        <v>779</v>
      </c>
      <c r="J17" s="71">
        <v>95</v>
      </c>
      <c r="K17" s="186">
        <f t="shared" si="0"/>
        <v>87.003354734225326</v>
      </c>
      <c r="L17" s="187">
        <f t="shared" si="1"/>
        <v>7702.7327673536392</v>
      </c>
      <c r="M17" s="71">
        <v>7100</v>
      </c>
      <c r="N17" s="71">
        <v>87</v>
      </c>
      <c r="O17" s="71">
        <v>87.1</v>
      </c>
      <c r="P17" s="71">
        <v>779</v>
      </c>
      <c r="Q17" s="72">
        <v>95</v>
      </c>
      <c r="R17" s="184">
        <f t="shared" si="2"/>
        <v>87.103358590241669</v>
      </c>
      <c r="S17" s="184">
        <f t="shared" si="4"/>
        <v>7702.7327673536392</v>
      </c>
      <c r="T17" s="184">
        <f t="shared" si="5"/>
        <v>7898.4142002425306</v>
      </c>
      <c r="U17" s="72">
        <v>7100</v>
      </c>
      <c r="V17" s="171">
        <f>U17*U2</f>
        <v>7280.3695150115473</v>
      </c>
      <c r="W17" s="72">
        <v>58.96</v>
      </c>
      <c r="X17" s="72">
        <v>934</v>
      </c>
      <c r="Y17" s="67">
        <f t="shared" si="7"/>
        <v>0.99992288413341035</v>
      </c>
      <c r="Z17" s="68">
        <f t="shared" si="6"/>
        <v>0.92178633111275599</v>
      </c>
    </row>
    <row r="18" spans="1:26" s="62" customFormat="1" ht="35.25" customHeight="1">
      <c r="A18" s="86">
        <v>39841</v>
      </c>
      <c r="B18" s="66">
        <f t="shared" si="3"/>
        <v>2826</v>
      </c>
      <c r="C18" s="75">
        <v>0.62013888888888891</v>
      </c>
      <c r="D18" s="75">
        <v>0.62430555555555556</v>
      </c>
      <c r="E18" s="76">
        <v>0.85</v>
      </c>
      <c r="F18" s="71">
        <v>6</v>
      </c>
      <c r="G18" s="71">
        <v>82.7</v>
      </c>
      <c r="H18" s="71">
        <v>82.7</v>
      </c>
      <c r="I18" s="71">
        <v>717</v>
      </c>
      <c r="J18" s="71">
        <v>94</v>
      </c>
      <c r="K18" s="186">
        <f t="shared" si="0"/>
        <v>82.710484979955666</v>
      </c>
      <c r="L18" s="187">
        <f t="shared" si="1"/>
        <v>6726.9234173313989</v>
      </c>
      <c r="M18" s="71">
        <v>6200</v>
      </c>
      <c r="N18" s="66">
        <v>82.7</v>
      </c>
      <c r="O18" s="71">
        <v>82.5</v>
      </c>
      <c r="P18" s="71">
        <v>712</v>
      </c>
      <c r="Q18" s="72">
        <v>94</v>
      </c>
      <c r="R18" s="184">
        <f t="shared" si="2"/>
        <v>82.51045962329313</v>
      </c>
      <c r="S18" s="184">
        <f t="shared" si="4"/>
        <v>6726.9234173313989</v>
      </c>
      <c r="T18" s="184">
        <f t="shared" si="5"/>
        <v>6897.8152362474393</v>
      </c>
      <c r="U18" s="72">
        <v>6200</v>
      </c>
      <c r="V18" s="171">
        <f>U18*U2</f>
        <v>6357.5057736720555</v>
      </c>
      <c r="W18" s="72">
        <v>58.868499999999997</v>
      </c>
      <c r="X18" s="72">
        <v>934</v>
      </c>
      <c r="Y18" s="67">
        <f t="shared" si="7"/>
        <v>0.9997464815885867</v>
      </c>
      <c r="Z18" s="68">
        <f t="shared" si="6"/>
        <v>0.92178633111275599</v>
      </c>
    </row>
    <row r="19" spans="1:26" s="62" customFormat="1" ht="35.25" customHeight="1">
      <c r="A19" s="86">
        <v>39841</v>
      </c>
      <c r="B19" s="66">
        <f t="shared" si="3"/>
        <v>2827</v>
      </c>
      <c r="C19" s="75">
        <v>0.625</v>
      </c>
      <c r="D19" s="75">
        <v>0.62916666666666665</v>
      </c>
      <c r="E19" s="76">
        <v>0.65</v>
      </c>
      <c r="F19" s="71">
        <v>6</v>
      </c>
      <c r="G19" s="66">
        <v>74.099999999999994</v>
      </c>
      <c r="H19" s="66">
        <v>74</v>
      </c>
      <c r="I19" s="66">
        <v>625</v>
      </c>
      <c r="J19" s="66">
        <v>90</v>
      </c>
      <c r="K19" s="186">
        <f t="shared" si="0"/>
        <v>74.018660420144016</v>
      </c>
      <c r="L19" s="187">
        <f t="shared" si="1"/>
        <v>5208.5936225969735</v>
      </c>
      <c r="M19" s="66">
        <v>4800</v>
      </c>
      <c r="N19" s="66">
        <v>74.099999999999994</v>
      </c>
      <c r="O19" s="71">
        <v>74</v>
      </c>
      <c r="P19" s="71">
        <v>614</v>
      </c>
      <c r="Q19" s="72">
        <v>91</v>
      </c>
      <c r="R19" s="184">
        <f t="shared" si="2"/>
        <v>74.018660420144016</v>
      </c>
      <c r="S19" s="184">
        <f t="shared" si="4"/>
        <v>5208.5936225969735</v>
      </c>
      <c r="T19" s="184">
        <f t="shared" si="5"/>
        <v>5340.9135529631785</v>
      </c>
      <c r="U19" s="72">
        <v>4800</v>
      </c>
      <c r="V19" s="171">
        <f>U19*U2</f>
        <v>4921.9399538106236</v>
      </c>
      <c r="W19" s="72">
        <v>58.738500000000002</v>
      </c>
      <c r="X19" s="72">
        <v>934</v>
      </c>
      <c r="Y19" s="67">
        <f t="shared" si="7"/>
        <v>0.99949585502217064</v>
      </c>
      <c r="Z19" s="68">
        <f t="shared" si="6"/>
        <v>0.92178633111275599</v>
      </c>
    </row>
    <row r="20" spans="1:26" s="62" customFormat="1" ht="35.25" customHeight="1">
      <c r="A20" s="86">
        <v>39841</v>
      </c>
      <c r="B20" s="66">
        <f t="shared" si="3"/>
        <v>2828</v>
      </c>
      <c r="C20" s="75">
        <v>0.62986111111111109</v>
      </c>
      <c r="D20" s="75">
        <v>0.63541666666666663</v>
      </c>
      <c r="E20" s="76">
        <v>0.45</v>
      </c>
      <c r="F20" s="71">
        <v>6</v>
      </c>
      <c r="G20" s="66">
        <v>63.2</v>
      </c>
      <c r="H20" s="66">
        <v>63</v>
      </c>
      <c r="I20" s="66">
        <v>544</v>
      </c>
      <c r="J20" s="66">
        <v>86</v>
      </c>
      <c r="K20" s="186">
        <f t="shared" si="0"/>
        <v>63.01262322613357</v>
      </c>
      <c r="L20" s="187">
        <f t="shared" si="1"/>
        <v>3363.7091788183188</v>
      </c>
      <c r="M20" s="66">
        <v>3100</v>
      </c>
      <c r="N20" s="66">
        <v>63.2</v>
      </c>
      <c r="O20" s="71">
        <v>63</v>
      </c>
      <c r="P20" s="71">
        <v>534</v>
      </c>
      <c r="Q20" s="72">
        <v>86</v>
      </c>
      <c r="R20" s="184">
        <f t="shared" si="2"/>
        <v>63.01262322613357</v>
      </c>
      <c r="S20" s="184">
        <f t="shared" si="4"/>
        <v>3472.2159265221358</v>
      </c>
      <c r="T20" s="184">
        <f t="shared" si="5"/>
        <v>3560.4246452097641</v>
      </c>
      <c r="U20" s="72">
        <v>3200</v>
      </c>
      <c r="V20" s="171">
        <f>U20*U2</f>
        <v>3281.2933025404154</v>
      </c>
      <c r="W20" s="72">
        <v>58.792200000000001</v>
      </c>
      <c r="X20" s="72">
        <v>934</v>
      </c>
      <c r="Y20" s="67">
        <f t="shared" si="7"/>
        <v>0.99959938307306728</v>
      </c>
      <c r="Z20" s="68">
        <f t="shared" si="6"/>
        <v>0.92178633111275599</v>
      </c>
    </row>
    <row r="21" spans="1:26" s="62" customFormat="1" ht="35.25" customHeight="1">
      <c r="A21" s="86">
        <v>39841</v>
      </c>
      <c r="B21" s="66">
        <f t="shared" si="3"/>
        <v>2829</v>
      </c>
      <c r="C21" s="75">
        <v>0.63611111111111118</v>
      </c>
      <c r="D21" s="75">
        <v>0.6430555555555556</v>
      </c>
      <c r="E21" s="76">
        <v>0.3</v>
      </c>
      <c r="F21" s="71">
        <v>6</v>
      </c>
      <c r="G21" s="66">
        <v>52.5</v>
      </c>
      <c r="H21" s="66">
        <v>52.2</v>
      </c>
      <c r="I21" s="66">
        <v>498</v>
      </c>
      <c r="J21" s="66">
        <v>82</v>
      </c>
      <c r="K21" s="186">
        <f t="shared" si="0"/>
        <v>52.216799257103439</v>
      </c>
      <c r="L21" s="187">
        <f t="shared" si="1"/>
        <v>2604.4781730911445</v>
      </c>
      <c r="M21" s="66">
        <v>2400</v>
      </c>
      <c r="N21" s="66">
        <v>52.5</v>
      </c>
      <c r="O21" s="71">
        <v>52.5</v>
      </c>
      <c r="P21" s="71">
        <v>476</v>
      </c>
      <c r="Q21" s="72">
        <v>82</v>
      </c>
      <c r="R21" s="184">
        <f t="shared" si="2"/>
        <v>52.516895804558054</v>
      </c>
      <c r="S21" s="184">
        <f t="shared" si="4"/>
        <v>2604.4781730911445</v>
      </c>
      <c r="T21" s="184">
        <f t="shared" si="5"/>
        <v>2670.6427456177094</v>
      </c>
      <c r="U21" s="72">
        <v>2400</v>
      </c>
      <c r="V21" s="171">
        <f>U21*U2</f>
        <v>2460.9699769053118</v>
      </c>
      <c r="W21" s="72">
        <v>58.6663</v>
      </c>
      <c r="X21" s="72">
        <v>934</v>
      </c>
      <c r="Y21" s="67">
        <f t="shared" si="7"/>
        <v>0.99935666088297659</v>
      </c>
      <c r="Z21" s="68">
        <f t="shared" si="6"/>
        <v>0.92178633111275599</v>
      </c>
    </row>
    <row r="22" spans="1:26" s="62" customFormat="1" ht="35.25" customHeight="1">
      <c r="A22" s="86">
        <v>39841</v>
      </c>
      <c r="B22" s="66">
        <f t="shared" si="3"/>
        <v>2830</v>
      </c>
      <c r="C22" s="75">
        <v>0.64375000000000004</v>
      </c>
      <c r="D22" s="75">
        <v>0.64444444444444449</v>
      </c>
      <c r="E22" s="76">
        <v>0.15</v>
      </c>
      <c r="F22" s="71">
        <v>2</v>
      </c>
      <c r="G22" s="66">
        <v>37</v>
      </c>
      <c r="H22" s="66">
        <v>37</v>
      </c>
      <c r="I22" s="66">
        <v>440</v>
      </c>
      <c r="J22" s="66">
        <v>78</v>
      </c>
      <c r="K22" s="186">
        <f t="shared" si="0"/>
        <v>37.012132434817673</v>
      </c>
      <c r="L22" s="187">
        <f t="shared" si="1"/>
        <v>1627.8087500540689</v>
      </c>
      <c r="M22" s="66">
        <v>1500</v>
      </c>
      <c r="N22" s="66">
        <v>37</v>
      </c>
      <c r="O22" s="71">
        <v>37.5</v>
      </c>
      <c r="P22" s="71">
        <v>435</v>
      </c>
      <c r="Q22" s="72">
        <v>78</v>
      </c>
      <c r="R22" s="184">
        <f t="shared" si="2"/>
        <v>37.512296386639534</v>
      </c>
      <c r="S22" s="184">
        <f t="shared" si="4"/>
        <v>1736.3293333910069</v>
      </c>
      <c r="T22" s="184">
        <f t="shared" si="5"/>
        <v>1780.4393164563669</v>
      </c>
      <c r="U22" s="72">
        <v>1600</v>
      </c>
      <c r="V22" s="171">
        <f>U22*U2</f>
        <v>1640.6466512702077</v>
      </c>
      <c r="W22" s="72">
        <v>58.66</v>
      </c>
      <c r="X22" s="72">
        <v>934</v>
      </c>
      <c r="Y22" s="67">
        <f t="shared" si="7"/>
        <v>0.99934451513398881</v>
      </c>
      <c r="Z22" s="68">
        <f t="shared" si="6"/>
        <v>0.92178633111275599</v>
      </c>
    </row>
    <row r="23" spans="1:26" s="62" customFormat="1" ht="35.25" customHeight="1">
      <c r="A23" s="86">
        <v>39841</v>
      </c>
      <c r="B23" s="66">
        <f t="shared" si="3"/>
        <v>2831</v>
      </c>
      <c r="C23" s="75">
        <v>0.64513888888888882</v>
      </c>
      <c r="D23" s="75">
        <v>0.65069444444444446</v>
      </c>
      <c r="E23" s="76">
        <v>7.0000000000000007E-2</v>
      </c>
      <c r="F23" s="71">
        <v>6</v>
      </c>
      <c r="G23" s="66">
        <v>25</v>
      </c>
      <c r="H23" s="66">
        <v>25</v>
      </c>
      <c r="I23" s="66">
        <v>432</v>
      </c>
      <c r="J23" s="66">
        <v>64</v>
      </c>
      <c r="K23" s="186">
        <f t="shared" si="0"/>
        <v>25.016915166162896</v>
      </c>
      <c r="L23" s="187">
        <f t="shared" si="1"/>
        <v>977.02571147336607</v>
      </c>
      <c r="M23" s="66">
        <v>900</v>
      </c>
      <c r="N23" s="66">
        <v>25</v>
      </c>
      <c r="O23" s="71">
        <v>25.5</v>
      </c>
      <c r="P23" s="71">
        <v>447</v>
      </c>
      <c r="Q23" s="72">
        <v>64</v>
      </c>
      <c r="R23" s="184">
        <f t="shared" si="2"/>
        <v>25.517253469486153</v>
      </c>
      <c r="S23" s="184">
        <f t="shared" si="4"/>
        <v>1085.5841238592955</v>
      </c>
      <c r="T23" s="184">
        <f t="shared" si="5"/>
        <v>1113.16247342616</v>
      </c>
      <c r="U23" s="72">
        <v>1000</v>
      </c>
      <c r="V23" s="171">
        <f>U23*U2</f>
        <v>1025.4041570438799</v>
      </c>
      <c r="W23" s="72">
        <v>58.2988</v>
      </c>
      <c r="X23" s="72">
        <v>934</v>
      </c>
      <c r="Y23" s="67">
        <f t="shared" si="7"/>
        <v>0.99864815885868496</v>
      </c>
      <c r="Z23" s="68">
        <f t="shared" si="6"/>
        <v>0.92178633111275599</v>
      </c>
    </row>
    <row r="24" spans="1:26" s="62" customFormat="1" ht="35.25" customHeight="1">
      <c r="A24" s="86">
        <v>39841</v>
      </c>
      <c r="B24" s="66">
        <f t="shared" si="3"/>
        <v>2832</v>
      </c>
      <c r="C24" s="75">
        <v>0.65138888888888891</v>
      </c>
      <c r="D24" s="75">
        <v>0.66111111111111109</v>
      </c>
      <c r="E24" s="76">
        <v>0.04</v>
      </c>
      <c r="F24" s="71">
        <v>15</v>
      </c>
      <c r="G24" s="71">
        <v>21</v>
      </c>
      <c r="H24" s="71">
        <v>21</v>
      </c>
      <c r="I24" s="71">
        <v>450</v>
      </c>
      <c r="J24" s="71">
        <v>59</v>
      </c>
      <c r="K24" s="186">
        <f t="shared" si="0"/>
        <v>21.027409846325995</v>
      </c>
      <c r="L24" s="187">
        <f t="shared" si="1"/>
        <v>869.0128694520165</v>
      </c>
      <c r="M24" s="71">
        <v>800</v>
      </c>
      <c r="N24" s="71">
        <v>21</v>
      </c>
      <c r="O24" s="71">
        <v>20.5</v>
      </c>
      <c r="P24" s="71">
        <v>478</v>
      </c>
      <c r="Q24" s="72">
        <v>58</v>
      </c>
      <c r="R24" s="184">
        <f t="shared" si="2"/>
        <v>20.526757230937278</v>
      </c>
      <c r="S24" s="184">
        <f t="shared" si="4"/>
        <v>1086.2660868150203</v>
      </c>
      <c r="T24" s="184">
        <f t="shared" si="5"/>
        <v>1113.8617610759102</v>
      </c>
      <c r="U24" s="72">
        <v>1000</v>
      </c>
      <c r="V24" s="171">
        <f>U24*U2</f>
        <v>1025.4041570438799</v>
      </c>
      <c r="W24" s="72">
        <v>57.648600000000002</v>
      </c>
      <c r="X24" s="72">
        <v>934</v>
      </c>
      <c r="Y24" s="67">
        <f t="shared" si="7"/>
        <v>0.997394640447272</v>
      </c>
      <c r="Z24" s="68">
        <f t="shared" si="6"/>
        <v>0.92178633111275599</v>
      </c>
    </row>
    <row r="25" spans="1:26" s="62" customFormat="1" ht="35.25" customHeight="1" thickBot="1">
      <c r="A25" s="77"/>
      <c r="B25" s="78"/>
      <c r="C25" s="78"/>
      <c r="D25" s="79">
        <v>0.66249999999999998</v>
      </c>
      <c r="E25" s="80" t="s">
        <v>15</v>
      </c>
      <c r="F25" s="52">
        <v>5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81"/>
      <c r="R25" s="81"/>
      <c r="S25" s="81"/>
      <c r="T25" s="81"/>
      <c r="U25" s="81"/>
      <c r="V25" s="64"/>
      <c r="W25" s="81"/>
      <c r="X25" s="81"/>
      <c r="Y25" s="81"/>
      <c r="Z25" s="55"/>
    </row>
    <row r="26" spans="1:26">
      <c r="E26" s="82"/>
      <c r="F26" s="83"/>
    </row>
    <row r="27" spans="1:26" ht="21">
      <c r="E27" s="84" t="s">
        <v>16</v>
      </c>
      <c r="F27" s="85">
        <f>SUM(F6:F25)</f>
        <v>160</v>
      </c>
    </row>
  </sheetData>
  <mergeCells count="3">
    <mergeCell ref="G3:M3"/>
    <mergeCell ref="N3:U3"/>
    <mergeCell ref="W3:Z3"/>
  </mergeCells>
  <phoneticPr fontId="1" type="noConversion"/>
  <pageMargins left="0.33" right="0.21" top="0.64" bottom="0.56000000000000005" header="0.5" footer="0.5"/>
  <pageSetup scale="55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topLeftCell="L1" zoomScale="60" zoomScaleNormal="100" workbookViewId="0">
      <selection activeCell="Z6" sqref="Z6"/>
    </sheetView>
  </sheetViews>
  <sheetFormatPr defaultColWidth="12.5546875" defaultRowHeight="20.399999999999999"/>
  <cols>
    <col min="1" max="1" width="15.6640625" style="45" customWidth="1"/>
    <col min="2" max="2" width="16.5546875" style="45" bestFit="1" customWidth="1"/>
    <col min="3" max="3" width="19" style="45" customWidth="1"/>
    <col min="4" max="4" width="18.88671875" style="45" customWidth="1"/>
    <col min="5" max="5" width="23.33203125" style="45" bestFit="1" customWidth="1"/>
    <col min="6" max="6" width="15.5546875" style="45" bestFit="1" customWidth="1"/>
    <col min="7" max="7" width="12.5546875" style="45" customWidth="1"/>
    <col min="8" max="8" width="15.5546875" style="45" bestFit="1" customWidth="1"/>
    <col min="9" max="12" width="12.5546875" style="45" customWidth="1"/>
    <col min="13" max="13" width="15.5546875" style="45" bestFit="1" customWidth="1"/>
    <col min="14" max="14" width="12.5546875" style="45" customWidth="1"/>
    <col min="15" max="15" width="15.5546875" style="45" bestFit="1" customWidth="1"/>
    <col min="16" max="20" width="12.5546875" style="45" customWidth="1"/>
    <col min="21" max="21" width="19.6640625" style="45" customWidth="1"/>
    <col min="22" max="22" width="16.6640625" style="45" customWidth="1"/>
    <col min="23" max="25" width="12.5546875" style="45" customWidth="1"/>
    <col min="26" max="26" width="15.5546875" style="45" bestFit="1" customWidth="1"/>
    <col min="28" max="16384" width="12.5546875" style="45"/>
  </cols>
  <sheetData>
    <row r="1" spans="1:26" ht="21">
      <c r="A1" s="44" t="s">
        <v>21</v>
      </c>
    </row>
    <row r="2" spans="1:26" ht="21" thickBot="1">
      <c r="A2" s="45" t="s">
        <v>70</v>
      </c>
      <c r="C2" s="45">
        <v>0.76819999999999999</v>
      </c>
      <c r="E2" s="45" t="s">
        <v>69</v>
      </c>
      <c r="G2" s="45">
        <f>C2/0.8156</f>
        <v>0.94188327611574296</v>
      </c>
      <c r="O2" s="45" t="s">
        <v>94</v>
      </c>
      <c r="Q2" s="45">
        <v>44.4</v>
      </c>
      <c r="S2" s="45" t="s">
        <v>95</v>
      </c>
      <c r="V2" s="45">
        <f>Q2/43.3</f>
        <v>1.0254041570438799</v>
      </c>
    </row>
    <row r="3" spans="1:26" ht="42">
      <c r="A3" s="46" t="s">
        <v>0</v>
      </c>
      <c r="B3" s="47" t="s">
        <v>1</v>
      </c>
      <c r="C3" s="35" t="s">
        <v>2</v>
      </c>
      <c r="D3" s="35" t="s">
        <v>3</v>
      </c>
      <c r="E3" s="48" t="s">
        <v>4</v>
      </c>
      <c r="F3" s="49" t="s">
        <v>5</v>
      </c>
      <c r="G3" s="217" t="s">
        <v>6</v>
      </c>
      <c r="H3" s="217"/>
      <c r="I3" s="217"/>
      <c r="J3" s="217"/>
      <c r="K3" s="217"/>
      <c r="L3" s="217"/>
      <c r="M3" s="217"/>
      <c r="N3" s="218" t="s">
        <v>7</v>
      </c>
      <c r="O3" s="219"/>
      <c r="P3" s="219"/>
      <c r="Q3" s="219"/>
      <c r="R3" s="219"/>
      <c r="S3" s="219"/>
      <c r="T3" s="219"/>
      <c r="U3" s="219"/>
      <c r="V3" s="180"/>
      <c r="W3" s="218" t="s">
        <v>89</v>
      </c>
      <c r="X3" s="219"/>
      <c r="Y3" s="219"/>
      <c r="Z3" s="221"/>
    </row>
    <row r="4" spans="1:26" ht="84.6" thickBot="1">
      <c r="A4" s="50"/>
      <c r="B4" s="51"/>
      <c r="C4" s="52" t="s">
        <v>8</v>
      </c>
      <c r="D4" s="52" t="s">
        <v>8</v>
      </c>
      <c r="E4" s="53"/>
      <c r="F4" s="54" t="s">
        <v>9</v>
      </c>
      <c r="G4" s="52" t="s">
        <v>10</v>
      </c>
      <c r="H4" s="52" t="s">
        <v>19</v>
      </c>
      <c r="I4" s="52" t="s">
        <v>11</v>
      </c>
      <c r="J4" s="52" t="s">
        <v>12</v>
      </c>
      <c r="K4" s="182" t="s">
        <v>87</v>
      </c>
      <c r="L4" s="182" t="s">
        <v>82</v>
      </c>
      <c r="M4" s="52" t="s">
        <v>13</v>
      </c>
      <c r="N4" s="52" t="s">
        <v>10</v>
      </c>
      <c r="O4" s="52" t="s">
        <v>19</v>
      </c>
      <c r="P4" s="52" t="s">
        <v>11</v>
      </c>
      <c r="Q4" s="52" t="s">
        <v>12</v>
      </c>
      <c r="R4" s="182" t="s">
        <v>87</v>
      </c>
      <c r="S4" s="182" t="s">
        <v>82</v>
      </c>
      <c r="T4" s="204" t="s">
        <v>105</v>
      </c>
      <c r="U4" s="81" t="s">
        <v>13</v>
      </c>
      <c r="V4" s="188" t="s">
        <v>104</v>
      </c>
      <c r="W4" s="170" t="s">
        <v>83</v>
      </c>
      <c r="X4" s="170" t="s">
        <v>84</v>
      </c>
      <c r="Y4" s="170" t="s">
        <v>85</v>
      </c>
      <c r="Z4" s="55" t="s">
        <v>86</v>
      </c>
    </row>
    <row r="5" spans="1:26" s="62" customFormat="1" ht="35.25" customHeight="1">
      <c r="A5" s="56"/>
      <c r="B5" s="57"/>
      <c r="C5" s="57"/>
      <c r="D5" s="57"/>
      <c r="E5" s="58"/>
      <c r="F5" s="59"/>
      <c r="G5" s="59"/>
      <c r="H5" s="59"/>
      <c r="I5" s="59"/>
      <c r="J5" s="59"/>
      <c r="K5" s="185"/>
      <c r="L5" s="185"/>
      <c r="M5" s="59"/>
      <c r="N5" s="59"/>
      <c r="O5" s="59"/>
      <c r="P5" s="59"/>
      <c r="Q5" s="60"/>
      <c r="R5" s="183"/>
      <c r="S5" s="183"/>
      <c r="T5" s="183"/>
      <c r="U5" s="60"/>
      <c r="V5" s="189"/>
      <c r="W5" s="60"/>
      <c r="X5" s="60"/>
      <c r="Y5" s="60"/>
      <c r="Z5" s="61"/>
    </row>
    <row r="6" spans="1:26" s="62" customFormat="1" ht="35.25" customHeight="1">
      <c r="A6" s="63"/>
      <c r="B6" s="64"/>
      <c r="C6" s="64"/>
      <c r="D6" s="64"/>
      <c r="E6" s="65" t="s">
        <v>14</v>
      </c>
      <c r="F6" s="66">
        <v>5</v>
      </c>
      <c r="G6" s="66"/>
      <c r="H6" s="66"/>
      <c r="I6" s="66"/>
      <c r="J6" s="66"/>
      <c r="K6" s="186"/>
      <c r="L6" s="186"/>
      <c r="M6" s="66"/>
      <c r="N6" s="66"/>
      <c r="O6" s="66"/>
      <c r="P6" s="66"/>
      <c r="Q6" s="67"/>
      <c r="R6" s="184"/>
      <c r="S6" s="184"/>
      <c r="T6" s="184"/>
      <c r="U6" s="67"/>
      <c r="V6" s="64"/>
      <c r="W6" s="67"/>
      <c r="X6" s="67"/>
      <c r="Y6" s="67"/>
      <c r="Z6" s="68"/>
    </row>
    <row r="7" spans="1:26" s="62" customFormat="1" ht="35.25" customHeight="1">
      <c r="A7" s="86">
        <v>39842</v>
      </c>
      <c r="B7" s="66">
        <v>2901</v>
      </c>
      <c r="C7" s="70">
        <v>0.24166666666666667</v>
      </c>
      <c r="D7" s="70">
        <v>0.25138888888888888</v>
      </c>
      <c r="E7" s="69">
        <v>0.04</v>
      </c>
      <c r="F7" s="66">
        <v>12</v>
      </c>
      <c r="G7" s="66">
        <v>21</v>
      </c>
      <c r="H7" s="66">
        <v>21</v>
      </c>
      <c r="I7" s="66">
        <v>437</v>
      </c>
      <c r="J7" s="66">
        <v>56</v>
      </c>
      <c r="K7" s="186">
        <f t="shared" ref="K7:K23" si="0">H7/Y7^0.5</f>
        <v>21.535576737488935</v>
      </c>
      <c r="L7" s="186">
        <f t="shared" ref="L7:L23" si="1">M7/Z7/Y7^0.5</f>
        <v>887.16463400968291</v>
      </c>
      <c r="M7" s="66">
        <v>800</v>
      </c>
      <c r="N7" s="66">
        <v>21</v>
      </c>
      <c r="O7" s="66">
        <v>20.5</v>
      </c>
      <c r="P7" s="66">
        <v>451</v>
      </c>
      <c r="Q7" s="67">
        <v>56</v>
      </c>
      <c r="R7" s="184">
        <f t="shared" ref="R7:R23" si="2">O7/Y7^0.5</f>
        <v>21.022824910405866</v>
      </c>
      <c r="S7" s="184">
        <f>U7/Z7/Y7^0.5</f>
        <v>1108.9557925121035</v>
      </c>
      <c r="T7" s="184">
        <f>V7/Z7/Y7^0.5</f>
        <v>1137.1278796198014</v>
      </c>
      <c r="U7" s="67">
        <v>1000</v>
      </c>
      <c r="V7" s="171">
        <f>U7*V2</f>
        <v>1025.4041570438799</v>
      </c>
      <c r="W7" s="67">
        <v>33.521299999999997</v>
      </c>
      <c r="X7" s="67">
        <v>937</v>
      </c>
      <c r="Y7" s="67">
        <f>(W7+459.7)/(59+459.7)</f>
        <v>0.95087969924812021</v>
      </c>
      <c r="Z7" s="68">
        <f>X7/1013.25</f>
        <v>0.92474710091290402</v>
      </c>
    </row>
    <row r="8" spans="1:26" s="62" customFormat="1" ht="35.25" customHeight="1">
      <c r="A8" s="86">
        <v>39842</v>
      </c>
      <c r="B8" s="66">
        <f t="shared" ref="B8:B23" si="3">B7+1</f>
        <v>2902</v>
      </c>
      <c r="C8" s="70">
        <v>0.25208333333333333</v>
      </c>
      <c r="D8" s="70">
        <v>0.26180555555555557</v>
      </c>
      <c r="E8" s="69">
        <v>7.0000000000000007E-2</v>
      </c>
      <c r="F8" s="66">
        <v>12</v>
      </c>
      <c r="G8" s="66">
        <v>25</v>
      </c>
      <c r="H8" s="66">
        <v>25</v>
      </c>
      <c r="I8" s="66">
        <v>416</v>
      </c>
      <c r="J8" s="66">
        <v>62</v>
      </c>
      <c r="K8" s="186">
        <f t="shared" si="0"/>
        <v>25.633052116150846</v>
      </c>
      <c r="L8" s="186">
        <f t="shared" si="1"/>
        <v>1108.7594474574105</v>
      </c>
      <c r="M8" s="66">
        <v>1000</v>
      </c>
      <c r="N8" s="66">
        <v>25</v>
      </c>
      <c r="O8" s="66">
        <v>25</v>
      </c>
      <c r="P8" s="66">
        <v>430</v>
      </c>
      <c r="Q8" s="67">
        <v>62</v>
      </c>
      <c r="R8" s="184">
        <f t="shared" si="2"/>
        <v>25.633052116150846</v>
      </c>
      <c r="S8" s="184">
        <f t="shared" ref="S8:S23" si="4">U8/Z8/Y8^0.5</f>
        <v>1219.6353922031517</v>
      </c>
      <c r="T8" s="184">
        <f t="shared" ref="T8:T23" si="5">V8/Z8/Y8^0.5</f>
        <v>1250.6192012429544</v>
      </c>
      <c r="U8" s="67">
        <v>1100</v>
      </c>
      <c r="V8" s="171">
        <f>U8*V2</f>
        <v>1127.9445727482678</v>
      </c>
      <c r="W8" s="67">
        <v>33.695999999999998</v>
      </c>
      <c r="X8" s="67">
        <v>937</v>
      </c>
      <c r="Y8" s="67">
        <f t="shared" ref="Y8:Y23" si="6">(W8+459.7)/(59+459.7)</f>
        <v>0.95121650279545</v>
      </c>
      <c r="Z8" s="68">
        <f t="shared" ref="Z8:Z23" si="7">X8/1013.25</f>
        <v>0.92474710091290402</v>
      </c>
    </row>
    <row r="9" spans="1:26" s="62" customFormat="1" ht="35.25" customHeight="1">
      <c r="A9" s="86">
        <v>39842</v>
      </c>
      <c r="B9" s="66">
        <f t="shared" si="3"/>
        <v>2903</v>
      </c>
      <c r="C9" s="70">
        <v>0.26250000000000001</v>
      </c>
      <c r="D9" s="70">
        <v>0.26458333333333334</v>
      </c>
      <c r="E9" s="69">
        <v>0.15</v>
      </c>
      <c r="F9" s="66">
        <v>2</v>
      </c>
      <c r="G9" s="66">
        <v>37</v>
      </c>
      <c r="H9" s="66">
        <v>37.5</v>
      </c>
      <c r="I9" s="66">
        <v>430</v>
      </c>
      <c r="J9" s="66">
        <v>75</v>
      </c>
      <c r="K9" s="186">
        <f t="shared" si="0"/>
        <v>38.418969406286216</v>
      </c>
      <c r="L9" s="186">
        <f t="shared" si="1"/>
        <v>1772.602865925897</v>
      </c>
      <c r="M9" s="66">
        <v>1600</v>
      </c>
      <c r="N9" s="66">
        <v>37</v>
      </c>
      <c r="O9" s="66">
        <v>37.4</v>
      </c>
      <c r="P9" s="66">
        <v>422</v>
      </c>
      <c r="Q9" s="67">
        <v>75</v>
      </c>
      <c r="R9" s="184">
        <f t="shared" si="2"/>
        <v>38.316518821202784</v>
      </c>
      <c r="S9" s="184">
        <f t="shared" si="4"/>
        <v>1883.3905450462657</v>
      </c>
      <c r="T9" s="184">
        <f t="shared" si="5"/>
        <v>1931.2364942275797</v>
      </c>
      <c r="U9" s="67">
        <v>1700</v>
      </c>
      <c r="V9" s="171">
        <f>U9*V2</f>
        <v>1743.1870669745958</v>
      </c>
      <c r="W9" s="67">
        <v>34.482500000000002</v>
      </c>
      <c r="X9" s="67">
        <v>937</v>
      </c>
      <c r="Y9" s="67">
        <f t="shared" si="6"/>
        <v>0.95273279352226714</v>
      </c>
      <c r="Z9" s="68">
        <f t="shared" si="7"/>
        <v>0.92474710091290402</v>
      </c>
    </row>
    <row r="10" spans="1:26" s="62" customFormat="1" ht="35.25" customHeight="1">
      <c r="A10" s="86">
        <v>39842</v>
      </c>
      <c r="B10" s="66">
        <f t="shared" si="3"/>
        <v>2904</v>
      </c>
      <c r="C10" s="70">
        <v>0.26527777777777778</v>
      </c>
      <c r="D10" s="70">
        <v>0.27500000000000002</v>
      </c>
      <c r="E10" s="69">
        <v>0.3</v>
      </c>
      <c r="F10" s="66">
        <v>12</v>
      </c>
      <c r="G10" s="66">
        <v>52.5</v>
      </c>
      <c r="H10" s="66">
        <v>52.5</v>
      </c>
      <c r="I10" s="66">
        <v>493</v>
      </c>
      <c r="J10" s="66">
        <v>80</v>
      </c>
      <c r="K10" s="186">
        <f t="shared" si="0"/>
        <v>53.783684037246545</v>
      </c>
      <c r="L10" s="186">
        <f t="shared" si="1"/>
        <v>2766.5914230246758</v>
      </c>
      <c r="M10" s="66">
        <v>2500</v>
      </c>
      <c r="N10" s="66">
        <v>52.5</v>
      </c>
      <c r="O10" s="66">
        <v>52.5</v>
      </c>
      <c r="P10" s="66">
        <v>479</v>
      </c>
      <c r="Q10" s="67">
        <v>80</v>
      </c>
      <c r="R10" s="184">
        <f t="shared" si="2"/>
        <v>53.783684037246545</v>
      </c>
      <c r="S10" s="184">
        <f t="shared" si="4"/>
        <v>2877.2550799456626</v>
      </c>
      <c r="T10" s="184">
        <f t="shared" si="5"/>
        <v>2950.3493198519031</v>
      </c>
      <c r="U10" s="67">
        <v>2600</v>
      </c>
      <c r="V10" s="171">
        <f>U10*V2</f>
        <v>2666.0508083140876</v>
      </c>
      <c r="W10" s="67">
        <v>34.535299999999999</v>
      </c>
      <c r="X10" s="67">
        <v>938</v>
      </c>
      <c r="Y10" s="67">
        <f t="shared" si="6"/>
        <v>0.95283458646616537</v>
      </c>
      <c r="Z10" s="68">
        <f t="shared" si="7"/>
        <v>0.92573402417962003</v>
      </c>
    </row>
    <row r="11" spans="1:26" s="62" customFormat="1" ht="35.25" customHeight="1">
      <c r="A11" s="86">
        <v>39842</v>
      </c>
      <c r="B11" s="66">
        <f t="shared" si="3"/>
        <v>2905</v>
      </c>
      <c r="C11" s="70">
        <v>0.27569444444444446</v>
      </c>
      <c r="D11" s="70">
        <v>0.28472222222222221</v>
      </c>
      <c r="E11" s="69">
        <v>0.45</v>
      </c>
      <c r="F11" s="66">
        <v>12</v>
      </c>
      <c r="G11" s="66">
        <v>63.2</v>
      </c>
      <c r="H11" s="66">
        <v>63.5</v>
      </c>
      <c r="I11" s="66">
        <v>555</v>
      </c>
      <c r="J11" s="66">
        <v>85</v>
      </c>
      <c r="K11" s="186">
        <f t="shared" si="0"/>
        <v>64.946175419670951</v>
      </c>
      <c r="L11" s="186">
        <f t="shared" si="1"/>
        <v>3756.4061855436662</v>
      </c>
      <c r="M11" s="66">
        <v>3400</v>
      </c>
      <c r="N11" s="66">
        <v>63.2</v>
      </c>
      <c r="O11" s="66">
        <v>63.5</v>
      </c>
      <c r="P11" s="66">
        <v>535</v>
      </c>
      <c r="Q11" s="67">
        <v>85</v>
      </c>
      <c r="R11" s="184">
        <f t="shared" si="2"/>
        <v>64.946175419670951</v>
      </c>
      <c r="S11" s="184">
        <f t="shared" si="4"/>
        <v>3756.4061855436662</v>
      </c>
      <c r="T11" s="184">
        <f t="shared" si="5"/>
        <v>3851.8345182018197</v>
      </c>
      <c r="U11" s="67">
        <v>3400</v>
      </c>
      <c r="V11" s="171">
        <f>U11*V2</f>
        <v>3486.3741339491917</v>
      </c>
      <c r="W11" s="67">
        <v>36.1571</v>
      </c>
      <c r="X11" s="67">
        <v>938</v>
      </c>
      <c r="Y11" s="67">
        <f t="shared" si="6"/>
        <v>0.95596124927703863</v>
      </c>
      <c r="Z11" s="68">
        <f t="shared" si="7"/>
        <v>0.92573402417962003</v>
      </c>
    </row>
    <row r="12" spans="1:26" s="62" customFormat="1" ht="35.25" customHeight="1">
      <c r="A12" s="86">
        <v>39842</v>
      </c>
      <c r="B12" s="66">
        <f t="shared" si="3"/>
        <v>2906</v>
      </c>
      <c r="C12" s="70">
        <v>0.28541666666666665</v>
      </c>
      <c r="D12" s="70">
        <v>0.29375000000000001</v>
      </c>
      <c r="E12" s="69">
        <v>0.65</v>
      </c>
      <c r="F12" s="66">
        <v>12</v>
      </c>
      <c r="G12" s="66">
        <v>74.099999999999994</v>
      </c>
      <c r="H12" s="66">
        <v>74.5</v>
      </c>
      <c r="I12" s="66">
        <v>629</v>
      </c>
      <c r="J12" s="66">
        <v>89</v>
      </c>
      <c r="K12" s="186">
        <f t="shared" si="0"/>
        <v>76.08595781651232</v>
      </c>
      <c r="L12" s="186">
        <f t="shared" si="1"/>
        <v>5516.0985645297806</v>
      </c>
      <c r="M12" s="66">
        <v>5000</v>
      </c>
      <c r="N12" s="66">
        <v>74.099999999999994</v>
      </c>
      <c r="O12" s="66">
        <v>74.5</v>
      </c>
      <c r="P12" s="66">
        <v>610</v>
      </c>
      <c r="Q12" s="67">
        <v>89</v>
      </c>
      <c r="R12" s="184">
        <f t="shared" si="2"/>
        <v>76.08595781651232</v>
      </c>
      <c r="S12" s="184">
        <f t="shared" si="4"/>
        <v>5516.0985645297806</v>
      </c>
      <c r="T12" s="184">
        <f t="shared" si="5"/>
        <v>5656.230398732615</v>
      </c>
      <c r="U12" s="67">
        <v>5000</v>
      </c>
      <c r="V12" s="171">
        <f>U12*V2</f>
        <v>5127.0207852193998</v>
      </c>
      <c r="W12" s="67">
        <v>37.601500000000001</v>
      </c>
      <c r="X12" s="67">
        <v>938</v>
      </c>
      <c r="Y12" s="67">
        <f t="shared" si="6"/>
        <v>0.9587459032195873</v>
      </c>
      <c r="Z12" s="68">
        <f t="shared" si="7"/>
        <v>0.92573402417962003</v>
      </c>
    </row>
    <row r="13" spans="1:26" s="62" customFormat="1" ht="35.25" customHeight="1">
      <c r="A13" s="86">
        <v>39842</v>
      </c>
      <c r="B13" s="66">
        <f t="shared" si="3"/>
        <v>2907</v>
      </c>
      <c r="C13" s="70">
        <v>0.2951388888888889</v>
      </c>
      <c r="D13" s="70">
        <v>0.30277777777777776</v>
      </c>
      <c r="E13" s="69">
        <v>0.85</v>
      </c>
      <c r="F13" s="66">
        <v>12</v>
      </c>
      <c r="G13" s="66">
        <v>82.7</v>
      </c>
      <c r="H13" s="66">
        <v>82.7</v>
      </c>
      <c r="I13" s="66">
        <v>702</v>
      </c>
      <c r="J13" s="66">
        <v>94</v>
      </c>
      <c r="K13" s="186">
        <f t="shared" si="0"/>
        <v>84.369718190986774</v>
      </c>
      <c r="L13" s="186">
        <f t="shared" si="1"/>
        <v>7273.4222124347325</v>
      </c>
      <c r="M13" s="66">
        <v>6600</v>
      </c>
      <c r="N13" s="66">
        <v>82.7</v>
      </c>
      <c r="O13" s="66">
        <v>83</v>
      </c>
      <c r="P13" s="66">
        <v>695</v>
      </c>
      <c r="Q13" s="67">
        <v>94</v>
      </c>
      <c r="R13" s="184">
        <f t="shared" si="2"/>
        <v>84.675775209817445</v>
      </c>
      <c r="S13" s="184">
        <f t="shared" si="4"/>
        <v>7273.4222124347325</v>
      </c>
      <c r="T13" s="184">
        <f t="shared" si="5"/>
        <v>7458.1973725658681</v>
      </c>
      <c r="U13" s="67">
        <v>6600</v>
      </c>
      <c r="V13" s="171">
        <f>U13*V2</f>
        <v>6767.6674364896071</v>
      </c>
      <c r="W13" s="67">
        <v>38.672499999999999</v>
      </c>
      <c r="X13" s="67">
        <v>938</v>
      </c>
      <c r="Y13" s="67">
        <f t="shared" si="6"/>
        <v>0.96081068054752261</v>
      </c>
      <c r="Z13" s="68">
        <f t="shared" si="7"/>
        <v>0.92573402417962003</v>
      </c>
    </row>
    <row r="14" spans="1:26" s="62" customFormat="1" ht="35.25" customHeight="1">
      <c r="A14" s="86">
        <v>39842</v>
      </c>
      <c r="B14" s="66">
        <f t="shared" si="3"/>
        <v>2908</v>
      </c>
      <c r="C14" s="70">
        <v>0.3034722222222222</v>
      </c>
      <c r="D14" s="70">
        <v>0.30486111111111108</v>
      </c>
      <c r="E14" s="69">
        <v>1</v>
      </c>
      <c r="F14" s="66">
        <v>2</v>
      </c>
      <c r="G14" s="66">
        <v>87</v>
      </c>
      <c r="H14" s="66">
        <v>85.2</v>
      </c>
      <c r="I14" s="66">
        <v>716</v>
      </c>
      <c r="J14" s="66">
        <v>95</v>
      </c>
      <c r="K14" s="186">
        <f t="shared" si="0"/>
        <v>86.842328966692321</v>
      </c>
      <c r="L14" s="186">
        <f t="shared" si="1"/>
        <v>7699.1171406314143</v>
      </c>
      <c r="M14" s="66">
        <v>7000</v>
      </c>
      <c r="N14" s="66">
        <v>87</v>
      </c>
      <c r="O14" s="66">
        <v>85.4</v>
      </c>
      <c r="P14" s="66">
        <v>717</v>
      </c>
      <c r="Q14" s="67">
        <v>95</v>
      </c>
      <c r="R14" s="184">
        <f t="shared" si="2"/>
        <v>87.046184199008493</v>
      </c>
      <c r="S14" s="184">
        <f t="shared" si="4"/>
        <v>7699.1171406314143</v>
      </c>
      <c r="T14" s="184">
        <f t="shared" si="5"/>
        <v>7894.7067215712423</v>
      </c>
      <c r="U14" s="67">
        <v>7000</v>
      </c>
      <c r="V14" s="171">
        <f>U14*V2</f>
        <v>7177.8290993071596</v>
      </c>
      <c r="W14" s="67">
        <v>39.566600000000001</v>
      </c>
      <c r="X14" s="67">
        <v>939</v>
      </c>
      <c r="Y14" s="67">
        <f t="shared" si="6"/>
        <v>0.96253441295546549</v>
      </c>
      <c r="Z14" s="68">
        <f t="shared" si="7"/>
        <v>0.92672094744633604</v>
      </c>
    </row>
    <row r="15" spans="1:26" s="62" customFormat="1" ht="35.25" customHeight="1">
      <c r="A15" s="86">
        <v>39842</v>
      </c>
      <c r="B15" s="66">
        <f t="shared" si="3"/>
        <v>2909</v>
      </c>
      <c r="C15" s="70">
        <v>0.30555555555555552</v>
      </c>
      <c r="D15" s="70">
        <v>0.31736111111111115</v>
      </c>
      <c r="E15" s="69">
        <v>7.0000000000000007E-2</v>
      </c>
      <c r="F15" s="66">
        <v>15</v>
      </c>
      <c r="G15" s="66">
        <v>25</v>
      </c>
      <c r="H15" s="66">
        <v>24.9</v>
      </c>
      <c r="I15" s="66">
        <v>393</v>
      </c>
      <c r="J15" s="66">
        <v>64</v>
      </c>
      <c r="K15" s="186">
        <f t="shared" si="0"/>
        <v>25.350037118357147</v>
      </c>
      <c r="L15" s="186">
        <f t="shared" si="1"/>
        <v>988.71877709593832</v>
      </c>
      <c r="M15" s="66">
        <v>900</v>
      </c>
      <c r="N15" s="66">
        <v>25</v>
      </c>
      <c r="O15" s="71">
        <v>24.9</v>
      </c>
      <c r="P15" s="71">
        <v>405</v>
      </c>
      <c r="Q15" s="72">
        <v>64</v>
      </c>
      <c r="R15" s="184">
        <f t="shared" si="2"/>
        <v>25.350037118357147</v>
      </c>
      <c r="S15" s="184">
        <f t="shared" si="4"/>
        <v>1098.5764189954871</v>
      </c>
      <c r="T15" s="184">
        <f t="shared" si="5"/>
        <v>1126.4848268683515</v>
      </c>
      <c r="U15" s="72">
        <v>1000</v>
      </c>
      <c r="V15" s="171">
        <f>U15*V2</f>
        <v>1025.4041570438799</v>
      </c>
      <c r="W15" s="72">
        <v>40.746600000000001</v>
      </c>
      <c r="X15" s="72">
        <v>939</v>
      </c>
      <c r="Y15" s="67">
        <f t="shared" si="6"/>
        <v>0.96480933101985722</v>
      </c>
      <c r="Z15" s="68">
        <f t="shared" si="7"/>
        <v>0.92672094744633604</v>
      </c>
    </row>
    <row r="16" spans="1:26" s="62" customFormat="1" ht="35.25" customHeight="1">
      <c r="A16" s="86">
        <v>39842</v>
      </c>
      <c r="B16" s="66">
        <f t="shared" si="3"/>
        <v>2910</v>
      </c>
      <c r="C16" s="75">
        <v>0.31874999999999998</v>
      </c>
      <c r="D16" s="75">
        <v>0.32222222222222224</v>
      </c>
      <c r="E16" s="76">
        <v>1</v>
      </c>
      <c r="F16" s="71">
        <v>2</v>
      </c>
      <c r="G16" s="71">
        <v>87</v>
      </c>
      <c r="H16" s="71">
        <v>86.1</v>
      </c>
      <c r="I16" s="71">
        <v>755</v>
      </c>
      <c r="J16" s="71">
        <v>95</v>
      </c>
      <c r="K16" s="186">
        <f t="shared" si="0"/>
        <v>87.532631384004048</v>
      </c>
      <c r="L16" s="186">
        <f t="shared" si="1"/>
        <v>8008.3069921896231</v>
      </c>
      <c r="M16" s="71">
        <v>7300</v>
      </c>
      <c r="N16" s="71">
        <v>87</v>
      </c>
      <c r="O16" s="71">
        <v>86.1</v>
      </c>
      <c r="P16" s="71">
        <v>744</v>
      </c>
      <c r="Q16" s="72">
        <v>95</v>
      </c>
      <c r="R16" s="184">
        <f t="shared" si="2"/>
        <v>87.532631384004048</v>
      </c>
      <c r="S16" s="184">
        <f t="shared" si="4"/>
        <v>7898.6041566801759</v>
      </c>
      <c r="T16" s="184">
        <f t="shared" si="5"/>
        <v>8099.2615371039219</v>
      </c>
      <c r="U16" s="72">
        <v>7200</v>
      </c>
      <c r="V16" s="171">
        <f>U16*V2</f>
        <v>7382.9099307159349</v>
      </c>
      <c r="W16" s="72">
        <v>42.16</v>
      </c>
      <c r="X16" s="72">
        <v>939</v>
      </c>
      <c r="Y16" s="67">
        <f t="shared" si="6"/>
        <v>0.96753422016579904</v>
      </c>
      <c r="Z16" s="68">
        <f t="shared" si="7"/>
        <v>0.92672094744633604</v>
      </c>
    </row>
    <row r="17" spans="1:26" s="62" customFormat="1" ht="35.25" customHeight="1">
      <c r="A17" s="86">
        <v>39842</v>
      </c>
      <c r="B17" s="66">
        <f t="shared" si="3"/>
        <v>2911</v>
      </c>
      <c r="C17" s="75">
        <v>0.32013888888888892</v>
      </c>
      <c r="D17" s="75">
        <v>0.32430555555555557</v>
      </c>
      <c r="E17" s="76">
        <v>0.85</v>
      </c>
      <c r="F17" s="71">
        <v>6</v>
      </c>
      <c r="G17" s="71">
        <v>82.7</v>
      </c>
      <c r="H17" s="71">
        <v>83</v>
      </c>
      <c r="I17" s="71">
        <v>703</v>
      </c>
      <c r="J17" s="71">
        <v>94</v>
      </c>
      <c r="K17" s="186">
        <f t="shared" si="0"/>
        <v>84.368568623465421</v>
      </c>
      <c r="L17" s="186">
        <f t="shared" si="1"/>
        <v>7239.3161687131123</v>
      </c>
      <c r="M17" s="71">
        <v>6600</v>
      </c>
      <c r="N17" s="66">
        <v>82.7</v>
      </c>
      <c r="O17" s="71">
        <v>83</v>
      </c>
      <c r="P17" s="71">
        <v>701</v>
      </c>
      <c r="Q17" s="72">
        <v>94</v>
      </c>
      <c r="R17" s="184">
        <f t="shared" si="2"/>
        <v>84.368568623465421</v>
      </c>
      <c r="S17" s="184">
        <f t="shared" si="4"/>
        <v>7239.3161687131123</v>
      </c>
      <c r="T17" s="184">
        <f t="shared" si="5"/>
        <v>7423.2248935533989</v>
      </c>
      <c r="U17" s="72">
        <v>6600</v>
      </c>
      <c r="V17" s="171">
        <f>U17*V2</f>
        <v>6767.6674364896071</v>
      </c>
      <c r="W17" s="72">
        <v>42.308500000000002</v>
      </c>
      <c r="X17" s="72">
        <v>939</v>
      </c>
      <c r="Y17" s="67">
        <f t="shared" si="6"/>
        <v>0.96782051282051262</v>
      </c>
      <c r="Z17" s="68">
        <f t="shared" si="7"/>
        <v>0.92672094744633604</v>
      </c>
    </row>
    <row r="18" spans="1:26" s="62" customFormat="1" ht="35.25" customHeight="1">
      <c r="A18" s="86">
        <v>39842</v>
      </c>
      <c r="B18" s="66">
        <f t="shared" si="3"/>
        <v>2912</v>
      </c>
      <c r="C18" s="75">
        <v>0.32430555555555557</v>
      </c>
      <c r="D18" s="75">
        <v>0.32916666666666666</v>
      </c>
      <c r="E18" s="76">
        <v>0.65</v>
      </c>
      <c r="F18" s="71">
        <v>6</v>
      </c>
      <c r="G18" s="66">
        <v>74.099999999999994</v>
      </c>
      <c r="H18" s="66">
        <v>74</v>
      </c>
      <c r="I18" s="66">
        <v>602</v>
      </c>
      <c r="J18" s="66">
        <v>90</v>
      </c>
      <c r="K18" s="186">
        <f t="shared" si="0"/>
        <v>75.170756680156046</v>
      </c>
      <c r="L18" s="186">
        <f t="shared" si="1"/>
        <v>5261.498606764053</v>
      </c>
      <c r="M18" s="66">
        <v>4800</v>
      </c>
      <c r="N18" s="66">
        <v>74.099999999999994</v>
      </c>
      <c r="O18" s="71">
        <v>74</v>
      </c>
      <c r="P18" s="71">
        <v>594</v>
      </c>
      <c r="Q18" s="72">
        <v>90</v>
      </c>
      <c r="R18" s="184">
        <f t="shared" si="2"/>
        <v>75.170756680156046</v>
      </c>
      <c r="S18" s="184">
        <f t="shared" si="4"/>
        <v>5261.498606764053</v>
      </c>
      <c r="T18" s="184">
        <f t="shared" si="5"/>
        <v>5395.1625436564418</v>
      </c>
      <c r="U18" s="72">
        <v>4800</v>
      </c>
      <c r="V18" s="171">
        <f>U18*V2</f>
        <v>4921.9399538106236</v>
      </c>
      <c r="W18" s="72">
        <v>42.968699999999998</v>
      </c>
      <c r="X18" s="72">
        <v>939</v>
      </c>
      <c r="Y18" s="67">
        <f t="shared" si="6"/>
        <v>0.96909331019857325</v>
      </c>
      <c r="Z18" s="68">
        <f t="shared" si="7"/>
        <v>0.92672094744633604</v>
      </c>
    </row>
    <row r="19" spans="1:26" s="62" customFormat="1" ht="35.25" customHeight="1">
      <c r="A19" s="86">
        <v>39842</v>
      </c>
      <c r="B19" s="66">
        <f t="shared" si="3"/>
        <v>2913</v>
      </c>
      <c r="C19" s="75">
        <v>0.32916666666666666</v>
      </c>
      <c r="D19" s="75">
        <v>0.34027777777777773</v>
      </c>
      <c r="E19" s="76">
        <v>0.45</v>
      </c>
      <c r="F19" s="71">
        <v>6</v>
      </c>
      <c r="G19" s="66">
        <v>63.2</v>
      </c>
      <c r="H19" s="66">
        <v>63</v>
      </c>
      <c r="I19" s="66">
        <v>523</v>
      </c>
      <c r="J19" s="66">
        <v>85</v>
      </c>
      <c r="K19" s="186">
        <f t="shared" si="0"/>
        <v>63.906707286269175</v>
      </c>
      <c r="L19" s="186">
        <f t="shared" si="1"/>
        <v>3721.652584420468</v>
      </c>
      <c r="M19" s="66">
        <v>3400</v>
      </c>
      <c r="N19" s="66">
        <v>63.2</v>
      </c>
      <c r="O19" s="71">
        <v>64</v>
      </c>
      <c r="P19" s="71">
        <v>516</v>
      </c>
      <c r="Q19" s="72">
        <v>85</v>
      </c>
      <c r="R19" s="184">
        <f t="shared" si="2"/>
        <v>64.921099465416304</v>
      </c>
      <c r="S19" s="184">
        <f t="shared" si="4"/>
        <v>3721.652584420468</v>
      </c>
      <c r="T19" s="184">
        <f t="shared" si="5"/>
        <v>3816.198031137847</v>
      </c>
      <c r="U19" s="72">
        <v>3400</v>
      </c>
      <c r="V19" s="171">
        <f>U19*V2</f>
        <v>3486.3741339491917</v>
      </c>
      <c r="W19" s="72">
        <v>44.385800000000003</v>
      </c>
      <c r="X19" s="72">
        <v>939</v>
      </c>
      <c r="Y19" s="67">
        <f t="shared" si="6"/>
        <v>0.97182533256217463</v>
      </c>
      <c r="Z19" s="68">
        <f t="shared" si="7"/>
        <v>0.92672094744633604</v>
      </c>
    </row>
    <row r="20" spans="1:26" s="62" customFormat="1" ht="35.25" customHeight="1">
      <c r="A20" s="86">
        <v>39842</v>
      </c>
      <c r="B20" s="66">
        <f t="shared" si="3"/>
        <v>2914</v>
      </c>
      <c r="C20" s="75">
        <v>0.34027777777777773</v>
      </c>
      <c r="D20" s="75">
        <v>0.3444444444444445</v>
      </c>
      <c r="E20" s="76">
        <v>0.3</v>
      </c>
      <c r="F20" s="71">
        <v>6</v>
      </c>
      <c r="G20" s="66">
        <v>52.5</v>
      </c>
      <c r="H20" s="66">
        <v>52.5</v>
      </c>
      <c r="I20" s="66">
        <v>475</v>
      </c>
      <c r="J20" s="66">
        <v>80</v>
      </c>
      <c r="K20" s="186">
        <f t="shared" si="0"/>
        <v>53.161968726331253</v>
      </c>
      <c r="L20" s="186">
        <f t="shared" si="1"/>
        <v>2731.6986060122285</v>
      </c>
      <c r="M20" s="66">
        <v>2500</v>
      </c>
      <c r="N20" s="66">
        <v>52.5</v>
      </c>
      <c r="O20" s="71">
        <v>52.9</v>
      </c>
      <c r="P20" s="71">
        <v>464</v>
      </c>
      <c r="Q20" s="72">
        <v>80</v>
      </c>
      <c r="R20" s="184">
        <f t="shared" si="2"/>
        <v>53.567012297579488</v>
      </c>
      <c r="S20" s="184">
        <f t="shared" si="4"/>
        <v>2731.6986060122285</v>
      </c>
      <c r="T20" s="184">
        <f t="shared" si="5"/>
        <v>2801.0951063959114</v>
      </c>
      <c r="U20" s="72">
        <v>2500</v>
      </c>
      <c r="V20" s="171">
        <f>U20*V2</f>
        <v>2563.5103926096999</v>
      </c>
      <c r="W20" s="72">
        <v>46.162799999999997</v>
      </c>
      <c r="X20" s="72">
        <v>939</v>
      </c>
      <c r="Y20" s="67">
        <f t="shared" si="6"/>
        <v>0.97525120493541539</v>
      </c>
      <c r="Z20" s="68">
        <f t="shared" si="7"/>
        <v>0.92672094744633604</v>
      </c>
    </row>
    <row r="21" spans="1:26" s="62" customFormat="1" ht="35.25" customHeight="1">
      <c r="A21" s="86">
        <v>39842</v>
      </c>
      <c r="B21" s="66">
        <f t="shared" si="3"/>
        <v>2915</v>
      </c>
      <c r="C21" s="75">
        <v>0.34513888888888888</v>
      </c>
      <c r="D21" s="75">
        <v>0.34652777777777777</v>
      </c>
      <c r="E21" s="76">
        <v>0.15</v>
      </c>
      <c r="F21" s="71">
        <v>2</v>
      </c>
      <c r="G21" s="66">
        <v>37</v>
      </c>
      <c r="H21" s="66">
        <v>37</v>
      </c>
      <c r="I21" s="66">
        <v>417</v>
      </c>
      <c r="J21" s="66">
        <v>76</v>
      </c>
      <c r="K21" s="186">
        <f t="shared" si="0"/>
        <v>37.421661259648779</v>
      </c>
      <c r="L21" s="186">
        <f t="shared" si="1"/>
        <v>1637.0563108254523</v>
      </c>
      <c r="M21" s="66">
        <v>1500</v>
      </c>
      <c r="N21" s="66">
        <v>37</v>
      </c>
      <c r="O21" s="71">
        <v>37</v>
      </c>
      <c r="P21" s="71">
        <v>414</v>
      </c>
      <c r="Q21" s="72">
        <v>76</v>
      </c>
      <c r="R21" s="184">
        <f t="shared" si="2"/>
        <v>37.421661259648779</v>
      </c>
      <c r="S21" s="184">
        <f t="shared" si="4"/>
        <v>1746.193398213816</v>
      </c>
      <c r="T21" s="184">
        <f t="shared" si="5"/>
        <v>1790.5539695310258</v>
      </c>
      <c r="U21" s="72">
        <v>1600</v>
      </c>
      <c r="V21" s="171">
        <f>U21*V2</f>
        <v>1640.6466512702077</v>
      </c>
      <c r="W21" s="72">
        <v>47.376600000000003</v>
      </c>
      <c r="X21" s="72">
        <v>939</v>
      </c>
      <c r="Y21" s="67">
        <f t="shared" si="6"/>
        <v>0.97759128590707522</v>
      </c>
      <c r="Z21" s="68">
        <f t="shared" si="7"/>
        <v>0.92672094744633604</v>
      </c>
    </row>
    <row r="22" spans="1:26" s="62" customFormat="1" ht="35.25" customHeight="1">
      <c r="A22" s="86">
        <v>39842</v>
      </c>
      <c r="B22" s="66">
        <f t="shared" si="3"/>
        <v>2916</v>
      </c>
      <c r="C22" s="75">
        <v>0.34722222222222227</v>
      </c>
      <c r="D22" s="75">
        <v>0.35138888888888892</v>
      </c>
      <c r="E22" s="76">
        <v>7.0000000000000007E-2</v>
      </c>
      <c r="F22" s="71">
        <v>6</v>
      </c>
      <c r="G22" s="66">
        <v>25</v>
      </c>
      <c r="H22" s="66">
        <v>24.9</v>
      </c>
      <c r="I22" s="66">
        <v>409</v>
      </c>
      <c r="J22" s="66">
        <v>64</v>
      </c>
      <c r="K22" s="186">
        <f t="shared" si="0"/>
        <v>25.179250849207321</v>
      </c>
      <c r="L22" s="186">
        <f t="shared" si="1"/>
        <v>872.94014132643269</v>
      </c>
      <c r="M22" s="66">
        <v>800</v>
      </c>
      <c r="N22" s="66">
        <v>25</v>
      </c>
      <c r="O22" s="71">
        <v>25</v>
      </c>
      <c r="P22" s="71">
        <v>422</v>
      </c>
      <c r="Q22" s="72">
        <v>64</v>
      </c>
      <c r="R22" s="184">
        <f t="shared" si="2"/>
        <v>25.28037233856157</v>
      </c>
      <c r="S22" s="184">
        <f t="shared" si="4"/>
        <v>1091.175176658041</v>
      </c>
      <c r="T22" s="184">
        <f t="shared" si="5"/>
        <v>1118.8955622082451</v>
      </c>
      <c r="U22" s="72">
        <v>1000</v>
      </c>
      <c r="V22" s="171">
        <f>U22*V2</f>
        <v>1025.4041570438799</v>
      </c>
      <c r="W22" s="72">
        <v>47.558500000000002</v>
      </c>
      <c r="X22" s="72">
        <v>939</v>
      </c>
      <c r="Y22" s="67">
        <f t="shared" si="6"/>
        <v>0.97794197031039121</v>
      </c>
      <c r="Z22" s="68">
        <f t="shared" si="7"/>
        <v>0.92672094744633604</v>
      </c>
    </row>
    <row r="23" spans="1:26" s="62" customFormat="1" ht="35.25" customHeight="1">
      <c r="A23" s="86">
        <v>39842</v>
      </c>
      <c r="B23" s="66">
        <f t="shared" si="3"/>
        <v>2917</v>
      </c>
      <c r="C23" s="75">
        <v>0.3527777777777778</v>
      </c>
      <c r="D23" s="75">
        <v>0.35694444444444445</v>
      </c>
      <c r="E23" s="76">
        <v>0.04</v>
      </c>
      <c r="F23" s="71">
        <v>15</v>
      </c>
      <c r="G23" s="71">
        <v>21</v>
      </c>
      <c r="H23" s="71">
        <v>21.5</v>
      </c>
      <c r="I23" s="71">
        <v>426</v>
      </c>
      <c r="J23" s="71">
        <v>58</v>
      </c>
      <c r="K23" s="186">
        <f t="shared" si="0"/>
        <v>21.713222822626747</v>
      </c>
      <c r="L23" s="186">
        <f t="shared" si="1"/>
        <v>871.82001733765469</v>
      </c>
      <c r="M23" s="71">
        <v>800</v>
      </c>
      <c r="N23" s="71">
        <v>21</v>
      </c>
      <c r="O23" s="71">
        <v>20.5</v>
      </c>
      <c r="P23" s="71">
        <v>447</v>
      </c>
      <c r="Q23" s="72">
        <v>58</v>
      </c>
      <c r="R23" s="184">
        <f t="shared" si="2"/>
        <v>20.703305482039458</v>
      </c>
      <c r="S23" s="184">
        <f t="shared" si="4"/>
        <v>1089.7750216720683</v>
      </c>
      <c r="T23" s="184">
        <f t="shared" si="5"/>
        <v>1117.4598374651232</v>
      </c>
      <c r="U23" s="72">
        <v>1000</v>
      </c>
      <c r="V23" s="171">
        <f>U23*V2</f>
        <v>1025.4041570438799</v>
      </c>
      <c r="W23" s="72">
        <v>48.8628</v>
      </c>
      <c r="X23" s="72">
        <v>939</v>
      </c>
      <c r="Y23" s="67">
        <f t="shared" si="6"/>
        <v>0.98045652593021004</v>
      </c>
      <c r="Z23" s="68">
        <f t="shared" si="7"/>
        <v>0.92672094744633604</v>
      </c>
    </row>
    <row r="24" spans="1:26" s="62" customFormat="1" ht="35.25" customHeight="1" thickBot="1">
      <c r="A24" s="77"/>
      <c r="B24" s="78"/>
      <c r="C24" s="78"/>
      <c r="D24" s="79"/>
      <c r="E24" s="80" t="s">
        <v>15</v>
      </c>
      <c r="F24" s="52">
        <v>5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81"/>
      <c r="R24" s="81"/>
      <c r="S24" s="81"/>
      <c r="T24" s="81"/>
      <c r="U24" s="81"/>
      <c r="V24" s="78"/>
      <c r="W24" s="81"/>
      <c r="X24" s="81"/>
      <c r="Y24" s="81"/>
      <c r="Z24" s="55"/>
    </row>
    <row r="25" spans="1:26">
      <c r="E25" s="82"/>
      <c r="F25" s="83"/>
    </row>
    <row r="26" spans="1:26" ht="21">
      <c r="E26" s="84" t="s">
        <v>16</v>
      </c>
      <c r="F26" s="85">
        <f>SUM(F6:F24)</f>
        <v>150</v>
      </c>
    </row>
    <row r="27" spans="1:26">
      <c r="C27" s="45" t="s">
        <v>34</v>
      </c>
    </row>
  </sheetData>
  <mergeCells count="3">
    <mergeCell ref="G3:M3"/>
    <mergeCell ref="N3:U3"/>
    <mergeCell ref="W3:Z3"/>
  </mergeCells>
  <phoneticPr fontId="1" type="noConversion"/>
  <pageMargins left="0.33" right="0.21" top="0.64" bottom="0.56000000000000005" header="0.5" footer="0.5"/>
  <pageSetup scale="55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60" zoomScaleNormal="100" workbookViewId="0">
      <selection activeCell="H10" sqref="H10"/>
    </sheetView>
  </sheetViews>
  <sheetFormatPr defaultColWidth="12.5546875" defaultRowHeight="20.399999999999999"/>
  <cols>
    <col min="1" max="1" width="15.6640625" style="45" customWidth="1"/>
    <col min="2" max="2" width="16.5546875" style="45" bestFit="1" customWidth="1"/>
    <col min="3" max="3" width="19" style="45" customWidth="1"/>
    <col min="4" max="4" width="18.88671875" style="45" customWidth="1"/>
    <col min="5" max="5" width="23.33203125" style="45" bestFit="1" customWidth="1"/>
    <col min="6" max="6" width="15.5546875" style="45" bestFit="1" customWidth="1"/>
    <col min="7" max="7" width="12.5546875" style="45" customWidth="1"/>
    <col min="8" max="8" width="15.5546875" style="45" bestFit="1" customWidth="1"/>
    <col min="9" max="12" width="12.5546875" style="45" customWidth="1"/>
    <col min="13" max="13" width="15.5546875" style="45" bestFit="1" customWidth="1"/>
    <col min="14" max="14" width="12.5546875" style="45" customWidth="1"/>
    <col min="15" max="15" width="15.5546875" style="45" bestFit="1" customWidth="1"/>
    <col min="16" max="20" width="12.5546875" style="45" customWidth="1"/>
    <col min="21" max="21" width="15.6640625" style="45" customWidth="1"/>
    <col min="22" max="22" width="16.6640625" style="45" customWidth="1"/>
    <col min="23" max="25" width="12.5546875" style="45" customWidth="1"/>
    <col min="26" max="26" width="15.5546875" style="45" bestFit="1" customWidth="1"/>
    <col min="28" max="16384" width="12.5546875" style="45"/>
  </cols>
  <sheetData>
    <row r="1" spans="1:26" ht="21">
      <c r="A1" s="44" t="s">
        <v>22</v>
      </c>
      <c r="B1" s="44"/>
    </row>
    <row r="2" spans="1:26" ht="21" thickBot="1">
      <c r="A2" s="45" t="s">
        <v>71</v>
      </c>
      <c r="C2" s="45">
        <v>0.79320000000000002</v>
      </c>
      <c r="E2" s="45" t="s">
        <v>73</v>
      </c>
      <c r="G2" s="45">
        <f>C2/0.8156</f>
        <v>0.97253555664541447</v>
      </c>
      <c r="O2" s="45" t="s">
        <v>96</v>
      </c>
      <c r="Q2" s="45">
        <v>43.8</v>
      </c>
      <c r="S2" s="45" t="s">
        <v>97</v>
      </c>
      <c r="V2" s="45">
        <f>Q2/43.3</f>
        <v>1.0115473441108545</v>
      </c>
    </row>
    <row r="3" spans="1:26" ht="42">
      <c r="A3" s="46" t="s">
        <v>0</v>
      </c>
      <c r="B3" s="47" t="s">
        <v>1</v>
      </c>
      <c r="C3" s="35" t="s">
        <v>2</v>
      </c>
      <c r="D3" s="35" t="s">
        <v>3</v>
      </c>
      <c r="E3" s="48" t="s">
        <v>4</v>
      </c>
      <c r="F3" s="49" t="s">
        <v>5</v>
      </c>
      <c r="G3" s="217" t="s">
        <v>6</v>
      </c>
      <c r="H3" s="217"/>
      <c r="I3" s="217"/>
      <c r="J3" s="217"/>
      <c r="K3" s="217"/>
      <c r="L3" s="217"/>
      <c r="M3" s="217"/>
      <c r="N3" s="218" t="s">
        <v>7</v>
      </c>
      <c r="O3" s="219"/>
      <c r="P3" s="219"/>
      <c r="Q3" s="219"/>
      <c r="R3" s="219"/>
      <c r="S3" s="219"/>
      <c r="T3" s="219"/>
      <c r="U3" s="219"/>
      <c r="V3" s="190"/>
      <c r="W3" s="219" t="s">
        <v>89</v>
      </c>
      <c r="X3" s="219"/>
      <c r="Y3" s="219"/>
      <c r="Z3" s="221"/>
    </row>
    <row r="4" spans="1:26" ht="84.6" thickBot="1">
      <c r="A4" s="50"/>
      <c r="B4" s="51"/>
      <c r="C4" s="52" t="s">
        <v>8</v>
      </c>
      <c r="D4" s="52" t="s">
        <v>8</v>
      </c>
      <c r="E4" s="53"/>
      <c r="F4" s="54" t="s">
        <v>9</v>
      </c>
      <c r="G4" s="52" t="s">
        <v>10</v>
      </c>
      <c r="H4" s="52" t="s">
        <v>19</v>
      </c>
      <c r="I4" s="52" t="s">
        <v>11</v>
      </c>
      <c r="J4" s="52" t="s">
        <v>12</v>
      </c>
      <c r="K4" s="182" t="s">
        <v>87</v>
      </c>
      <c r="L4" s="182" t="s">
        <v>82</v>
      </c>
      <c r="M4" s="52" t="s">
        <v>13</v>
      </c>
      <c r="N4" s="52" t="s">
        <v>10</v>
      </c>
      <c r="O4" s="52" t="s">
        <v>19</v>
      </c>
      <c r="P4" s="52" t="s">
        <v>11</v>
      </c>
      <c r="Q4" s="52" t="s">
        <v>12</v>
      </c>
      <c r="R4" s="182" t="s">
        <v>87</v>
      </c>
      <c r="S4" s="182" t="s">
        <v>82</v>
      </c>
      <c r="T4" s="182" t="s">
        <v>105</v>
      </c>
      <c r="U4" s="55" t="s">
        <v>13</v>
      </c>
      <c r="V4" s="192" t="s">
        <v>104</v>
      </c>
      <c r="W4" s="170" t="s">
        <v>83</v>
      </c>
      <c r="X4" s="170" t="s">
        <v>84</v>
      </c>
      <c r="Y4" s="170" t="s">
        <v>85</v>
      </c>
      <c r="Z4" s="55" t="s">
        <v>86</v>
      </c>
    </row>
    <row r="5" spans="1:26" s="62" customFormat="1" ht="35.25" customHeight="1">
      <c r="A5" s="56"/>
      <c r="B5" s="57"/>
      <c r="C5" s="57"/>
      <c r="D5" s="57"/>
      <c r="E5" s="58"/>
      <c r="F5" s="59"/>
      <c r="G5" s="59"/>
      <c r="H5" s="59"/>
      <c r="I5" s="59"/>
      <c r="J5" s="59"/>
      <c r="K5" s="185"/>
      <c r="L5" s="185"/>
      <c r="M5" s="59"/>
      <c r="N5" s="59"/>
      <c r="O5" s="59"/>
      <c r="P5" s="59"/>
      <c r="Q5" s="60"/>
      <c r="R5" s="183"/>
      <c r="S5" s="183"/>
      <c r="T5" s="183"/>
      <c r="U5" s="60"/>
      <c r="V5" s="189"/>
      <c r="W5" s="60"/>
      <c r="X5" s="60"/>
      <c r="Y5" s="60"/>
      <c r="Z5" s="61"/>
    </row>
    <row r="6" spans="1:26" s="62" customFormat="1" ht="35.25" customHeight="1">
      <c r="A6" s="63"/>
      <c r="B6" s="64"/>
      <c r="C6" s="70">
        <v>0.2638888888888889</v>
      </c>
      <c r="D6" s="64"/>
      <c r="E6" s="65" t="s">
        <v>14</v>
      </c>
      <c r="F6" s="66">
        <v>5</v>
      </c>
      <c r="G6" s="66"/>
      <c r="H6" s="66"/>
      <c r="I6" s="66"/>
      <c r="J6" s="66"/>
      <c r="K6" s="186"/>
      <c r="L6" s="186"/>
      <c r="M6" s="66"/>
      <c r="N6" s="66"/>
      <c r="O6" s="66"/>
      <c r="P6" s="66"/>
      <c r="Q6" s="67"/>
      <c r="R6" s="184"/>
      <c r="S6" s="184"/>
      <c r="T6" s="184"/>
      <c r="U6" s="67"/>
      <c r="V6" s="64"/>
      <c r="W6" s="67"/>
      <c r="X6" s="67"/>
      <c r="Y6" s="67"/>
      <c r="Z6" s="68"/>
    </row>
    <row r="7" spans="1:26" s="62" customFormat="1" ht="35.25" customHeight="1">
      <c r="A7" s="63"/>
      <c r="B7" s="64"/>
      <c r="C7" s="70">
        <v>0.26666666666666666</v>
      </c>
      <c r="D7" s="70">
        <v>0.26944444444444443</v>
      </c>
      <c r="E7" s="87">
        <v>0.3</v>
      </c>
      <c r="F7" s="66"/>
      <c r="G7" s="66">
        <v>52.5</v>
      </c>
      <c r="H7" s="66">
        <v>53</v>
      </c>
      <c r="I7" s="66">
        <v>508</v>
      </c>
      <c r="J7" s="66">
        <v>81</v>
      </c>
      <c r="K7" s="186">
        <f t="shared" ref="K7:K25" si="0">H7/Y7^0.5</f>
        <v>54.205136519661551</v>
      </c>
      <c r="L7" s="186">
        <f t="shared" ref="L7:L25" si="1">M7/Z7/Y7^0.5</f>
        <v>2651.487528432895</v>
      </c>
      <c r="M7" s="66">
        <v>2400</v>
      </c>
      <c r="N7" s="66">
        <v>52.5</v>
      </c>
      <c r="O7" s="66">
        <v>53</v>
      </c>
      <c r="P7" s="66">
        <v>509</v>
      </c>
      <c r="Q7" s="67">
        <v>81</v>
      </c>
      <c r="R7" s="184">
        <f t="shared" ref="R7:R25" si="2">O7/Y7^0.5</f>
        <v>54.205136519661551</v>
      </c>
      <c r="S7" s="184">
        <f>U7/Z7/Y7^0.5</f>
        <v>2872.44482246897</v>
      </c>
      <c r="T7" s="184">
        <f>V7/Z7/Y7^0.5</f>
        <v>2905.6139312734613</v>
      </c>
      <c r="U7" s="68">
        <v>2600</v>
      </c>
      <c r="V7" s="191">
        <f>U7*V2</f>
        <v>2630.0230946882216</v>
      </c>
      <c r="W7" s="67">
        <v>36.192</v>
      </c>
      <c r="X7" s="67">
        <v>938</v>
      </c>
      <c r="Y7" s="67">
        <f>(W7+459.7)/(59+459.7)</f>
        <v>0.95602853287063805</v>
      </c>
      <c r="Z7" s="68">
        <f>X7/1013.25</f>
        <v>0.92573402417962003</v>
      </c>
    </row>
    <row r="8" spans="1:26" s="62" customFormat="1" ht="35.25" customHeight="1">
      <c r="A8" s="86">
        <v>39843</v>
      </c>
      <c r="B8" s="66">
        <v>3001</v>
      </c>
      <c r="C8" s="70">
        <v>0.27013888888888887</v>
      </c>
      <c r="D8" s="70">
        <v>0.27916666666666667</v>
      </c>
      <c r="E8" s="69">
        <v>0.04</v>
      </c>
      <c r="F8" s="66">
        <v>12</v>
      </c>
      <c r="G8" s="66">
        <v>21</v>
      </c>
      <c r="H8" s="66">
        <v>20.5</v>
      </c>
      <c r="I8" s="66">
        <v>426</v>
      </c>
      <c r="J8" s="66">
        <v>58</v>
      </c>
      <c r="K8" s="186">
        <f t="shared" si="0"/>
        <v>20.954488813810286</v>
      </c>
      <c r="L8" s="186">
        <f t="shared" si="1"/>
        <v>993.75538049477063</v>
      </c>
      <c r="M8" s="66">
        <v>900</v>
      </c>
      <c r="N8" s="66">
        <v>21</v>
      </c>
      <c r="O8" s="66">
        <v>20</v>
      </c>
      <c r="P8" s="66">
        <v>460</v>
      </c>
      <c r="Q8" s="67">
        <v>58</v>
      </c>
      <c r="R8" s="184">
        <f t="shared" si="2"/>
        <v>20.443403720790521</v>
      </c>
      <c r="S8" s="184">
        <f t="shared" ref="S8:S25" si="3">U8/Z8/Y8^0.5</f>
        <v>1104.1726449941896</v>
      </c>
      <c r="T8" s="184">
        <f t="shared" ref="T8:T25" si="4">V8/Z8/Y8^0.5</f>
        <v>1116.9229064837298</v>
      </c>
      <c r="U8" s="68">
        <v>1000</v>
      </c>
      <c r="V8" s="191">
        <f>U8*V2</f>
        <v>1011.5473441108544</v>
      </c>
      <c r="W8" s="67">
        <v>36.743499999999997</v>
      </c>
      <c r="X8" s="67">
        <v>938</v>
      </c>
      <c r="Y8" s="67">
        <f t="shared" ref="Y8:Y25" si="5">(W8+459.7)/(59+459.7)</f>
        <v>0.9570917678812414</v>
      </c>
      <c r="Z8" s="68">
        <f t="shared" ref="Z8:Z25" si="6">X8/1013.25</f>
        <v>0.92573402417962003</v>
      </c>
    </row>
    <row r="9" spans="1:26" s="62" customFormat="1" ht="35.25" customHeight="1">
      <c r="A9" s="86">
        <v>39843</v>
      </c>
      <c r="B9" s="66">
        <f t="shared" ref="B9:B25" si="7">B8+1</f>
        <v>3002</v>
      </c>
      <c r="C9" s="70">
        <v>0.27986111111111112</v>
      </c>
      <c r="D9" s="70">
        <v>0.29097222222222224</v>
      </c>
      <c r="E9" s="69">
        <v>7.0000000000000007E-2</v>
      </c>
      <c r="F9" s="66">
        <v>12</v>
      </c>
      <c r="G9" s="66">
        <v>25</v>
      </c>
      <c r="H9" s="66">
        <v>25</v>
      </c>
      <c r="I9" s="66">
        <v>415</v>
      </c>
      <c r="J9" s="66">
        <v>62</v>
      </c>
      <c r="K9" s="186">
        <f t="shared" si="0"/>
        <v>25.514626608728676</v>
      </c>
      <c r="L9" s="186">
        <f t="shared" si="1"/>
        <v>1102.4603586905898</v>
      </c>
      <c r="M9" s="66">
        <v>1000</v>
      </c>
      <c r="N9" s="66">
        <v>25</v>
      </c>
      <c r="O9" s="66">
        <v>25</v>
      </c>
      <c r="P9" s="66">
        <v>430</v>
      </c>
      <c r="Q9" s="67">
        <v>62</v>
      </c>
      <c r="R9" s="184">
        <f t="shared" si="2"/>
        <v>25.514626608728676</v>
      </c>
      <c r="S9" s="184">
        <f t="shared" si="3"/>
        <v>1212.7063945596487</v>
      </c>
      <c r="T9" s="184">
        <f t="shared" si="4"/>
        <v>1226.7099326030627</v>
      </c>
      <c r="U9" s="68">
        <v>1100</v>
      </c>
      <c r="V9" s="191">
        <f>U9*V2</f>
        <v>1112.7020785219399</v>
      </c>
      <c r="W9" s="67">
        <v>38.286799999999999</v>
      </c>
      <c r="X9" s="67">
        <v>938</v>
      </c>
      <c r="Y9" s="67">
        <f t="shared" si="5"/>
        <v>0.96006709080393282</v>
      </c>
      <c r="Z9" s="68">
        <f t="shared" si="6"/>
        <v>0.92573402417962003</v>
      </c>
    </row>
    <row r="10" spans="1:26" s="62" customFormat="1" ht="35.25" customHeight="1">
      <c r="A10" s="86">
        <v>39843</v>
      </c>
      <c r="B10" s="66">
        <f t="shared" si="7"/>
        <v>3003</v>
      </c>
      <c r="C10" s="70">
        <v>0.29236111111111113</v>
      </c>
      <c r="D10" s="70">
        <v>0.29444444444444445</v>
      </c>
      <c r="E10" s="69">
        <v>0.15</v>
      </c>
      <c r="F10" s="66">
        <v>2</v>
      </c>
      <c r="G10" s="66">
        <v>37</v>
      </c>
      <c r="H10" s="66">
        <v>37</v>
      </c>
      <c r="I10" s="66">
        <v>432</v>
      </c>
      <c r="J10" s="66">
        <v>78</v>
      </c>
      <c r="K10" s="186">
        <f t="shared" si="0"/>
        <v>37.654214857997069</v>
      </c>
      <c r="L10" s="186">
        <f t="shared" si="1"/>
        <v>1647.2296522262986</v>
      </c>
      <c r="M10" s="66">
        <v>1500</v>
      </c>
      <c r="N10" s="66">
        <v>37</v>
      </c>
      <c r="O10" s="66">
        <v>37</v>
      </c>
      <c r="P10" s="66">
        <v>431</v>
      </c>
      <c r="Q10" s="67">
        <v>78</v>
      </c>
      <c r="R10" s="184">
        <f t="shared" si="2"/>
        <v>37.654214857997069</v>
      </c>
      <c r="S10" s="184">
        <f t="shared" si="3"/>
        <v>1866.8602725231385</v>
      </c>
      <c r="T10" s="184">
        <f t="shared" si="4"/>
        <v>1888.4175504968466</v>
      </c>
      <c r="U10" s="68">
        <v>1700</v>
      </c>
      <c r="V10" s="191">
        <f>U10*V2</f>
        <v>1719.6304849884525</v>
      </c>
      <c r="W10" s="67">
        <v>41.1325</v>
      </c>
      <c r="X10" s="67">
        <v>939</v>
      </c>
      <c r="Y10" s="67">
        <f t="shared" si="5"/>
        <v>0.96555330634277992</v>
      </c>
      <c r="Z10" s="68">
        <f t="shared" si="6"/>
        <v>0.92672094744633604</v>
      </c>
    </row>
    <row r="11" spans="1:26" s="62" customFormat="1" ht="35.25" customHeight="1">
      <c r="A11" s="86">
        <v>39843</v>
      </c>
      <c r="B11" s="66">
        <f t="shared" si="7"/>
        <v>3004</v>
      </c>
      <c r="C11" s="70">
        <v>0.2951388888888889</v>
      </c>
      <c r="D11" s="70">
        <v>0.30486111111111108</v>
      </c>
      <c r="E11" s="69">
        <v>0.3</v>
      </c>
      <c r="F11" s="66">
        <v>12</v>
      </c>
      <c r="G11" s="66">
        <v>52.5</v>
      </c>
      <c r="H11" s="66">
        <v>52.5</v>
      </c>
      <c r="I11" s="66">
        <v>487</v>
      </c>
      <c r="J11" s="66">
        <v>81</v>
      </c>
      <c r="K11" s="186">
        <f t="shared" si="0"/>
        <v>53.375151065737306</v>
      </c>
      <c r="L11" s="186">
        <f t="shared" si="1"/>
        <v>2632.9467490574571</v>
      </c>
      <c r="M11" s="66">
        <v>2400</v>
      </c>
      <c r="N11" s="66">
        <v>52.5</v>
      </c>
      <c r="O11" s="66">
        <v>52.7</v>
      </c>
      <c r="P11" s="66">
        <v>483</v>
      </c>
      <c r="Q11" s="67">
        <v>81</v>
      </c>
      <c r="R11" s="184">
        <f t="shared" si="2"/>
        <v>53.57848497455916</v>
      </c>
      <c r="S11" s="184">
        <f t="shared" si="3"/>
        <v>2742.6528636015173</v>
      </c>
      <c r="T11" s="184">
        <f t="shared" si="4"/>
        <v>2774.3232199941444</v>
      </c>
      <c r="U11" s="68">
        <v>2500</v>
      </c>
      <c r="V11" s="191">
        <f>U11*V2</f>
        <v>2528.8683602771362</v>
      </c>
      <c r="W11" s="67">
        <v>42.13</v>
      </c>
      <c r="X11" s="67">
        <v>939</v>
      </c>
      <c r="Y11" s="67">
        <f t="shared" si="5"/>
        <v>0.96747638326585683</v>
      </c>
      <c r="Z11" s="68">
        <f t="shared" si="6"/>
        <v>0.92672094744633604</v>
      </c>
    </row>
    <row r="12" spans="1:26" s="62" customFormat="1" ht="35.25" customHeight="1">
      <c r="A12" s="86">
        <v>39843</v>
      </c>
      <c r="B12" s="66">
        <f t="shared" si="7"/>
        <v>3005</v>
      </c>
      <c r="C12" s="70">
        <v>0.30555555555555552</v>
      </c>
      <c r="D12" s="70">
        <v>0.31458333333333333</v>
      </c>
      <c r="E12" s="69">
        <v>0.45</v>
      </c>
      <c r="F12" s="66">
        <v>12</v>
      </c>
      <c r="G12" s="66">
        <v>63.2</v>
      </c>
      <c r="H12" s="66">
        <v>63.3</v>
      </c>
      <c r="I12" s="66">
        <v>547</v>
      </c>
      <c r="J12" s="66">
        <v>83</v>
      </c>
      <c r="K12" s="186">
        <f t="shared" si="0"/>
        <v>64.18243424233755</v>
      </c>
      <c r="L12" s="186">
        <f t="shared" si="1"/>
        <v>3719.9954757853889</v>
      </c>
      <c r="M12" s="66">
        <v>3400</v>
      </c>
      <c r="N12" s="66">
        <v>63.2</v>
      </c>
      <c r="O12" s="66">
        <v>63.1</v>
      </c>
      <c r="P12" s="66">
        <v>532</v>
      </c>
      <c r="Q12" s="67">
        <v>83</v>
      </c>
      <c r="R12" s="184">
        <f t="shared" si="2"/>
        <v>63.979646140466031</v>
      </c>
      <c r="S12" s="184">
        <f t="shared" si="3"/>
        <v>3829.4071074261356</v>
      </c>
      <c r="T12" s="184">
        <f t="shared" si="4"/>
        <v>3873.6265890361365</v>
      </c>
      <c r="U12" s="68">
        <v>3500</v>
      </c>
      <c r="V12" s="191">
        <f>U12*V2</f>
        <v>3540.4157043879904</v>
      </c>
      <c r="W12" s="67">
        <v>44.835000000000001</v>
      </c>
      <c r="X12" s="67">
        <v>939</v>
      </c>
      <c r="Y12" s="67">
        <f t="shared" si="5"/>
        <v>0.97269134374397515</v>
      </c>
      <c r="Z12" s="68">
        <f t="shared" si="6"/>
        <v>0.92672094744633604</v>
      </c>
    </row>
    <row r="13" spans="1:26" s="62" customFormat="1" ht="35.25" customHeight="1">
      <c r="A13" s="86">
        <v>39843</v>
      </c>
      <c r="B13" s="66">
        <f t="shared" si="7"/>
        <v>3006</v>
      </c>
      <c r="C13" s="70">
        <v>0.31527777777777777</v>
      </c>
      <c r="D13" s="70">
        <v>0.32500000000000001</v>
      </c>
      <c r="E13" s="69">
        <v>0.65</v>
      </c>
      <c r="F13" s="66">
        <v>12</v>
      </c>
      <c r="G13" s="66">
        <v>74.099999999999994</v>
      </c>
      <c r="H13" s="66">
        <v>74.099999999999994</v>
      </c>
      <c r="I13" s="66">
        <v>620</v>
      </c>
      <c r="J13" s="66">
        <v>90</v>
      </c>
      <c r="K13" s="186">
        <f t="shared" si="0"/>
        <v>75.066195608965273</v>
      </c>
      <c r="L13" s="186">
        <f t="shared" si="1"/>
        <v>5356.403663038348</v>
      </c>
      <c r="M13" s="66">
        <v>4900</v>
      </c>
      <c r="N13" s="66">
        <v>74.099999999999994</v>
      </c>
      <c r="O13" s="66">
        <v>74.3</v>
      </c>
      <c r="P13" s="66">
        <v>617</v>
      </c>
      <c r="Q13" s="67">
        <v>90</v>
      </c>
      <c r="R13" s="184">
        <f t="shared" si="2"/>
        <v>75.268803424374084</v>
      </c>
      <c r="S13" s="184">
        <f t="shared" si="3"/>
        <v>5465.7180235085179</v>
      </c>
      <c r="T13" s="184">
        <f t="shared" si="4"/>
        <v>5528.8325503388705</v>
      </c>
      <c r="U13" s="68">
        <v>5000</v>
      </c>
      <c r="V13" s="191">
        <f>U13*V2</f>
        <v>5057.7367205542723</v>
      </c>
      <c r="W13" s="67">
        <v>45.7333</v>
      </c>
      <c r="X13" s="67">
        <v>939</v>
      </c>
      <c r="Y13" s="67">
        <f t="shared" si="5"/>
        <v>0.97442317331791006</v>
      </c>
      <c r="Z13" s="68">
        <f t="shared" si="6"/>
        <v>0.92672094744633604</v>
      </c>
    </row>
    <row r="14" spans="1:26" s="62" customFormat="1" ht="35.25" customHeight="1">
      <c r="A14" s="86">
        <v>39843</v>
      </c>
      <c r="B14" s="66">
        <f t="shared" si="7"/>
        <v>3007</v>
      </c>
      <c r="C14" s="70">
        <v>0.32500000000000001</v>
      </c>
      <c r="D14" s="70">
        <v>0.33402777777777781</v>
      </c>
      <c r="E14" s="69">
        <v>0.85</v>
      </c>
      <c r="F14" s="66">
        <v>12</v>
      </c>
      <c r="G14" s="66">
        <v>82.7</v>
      </c>
      <c r="H14" s="66">
        <v>82.5</v>
      </c>
      <c r="I14" s="66">
        <v>708</v>
      </c>
      <c r="J14" s="66">
        <v>93</v>
      </c>
      <c r="K14" s="186">
        <f t="shared" si="0"/>
        <v>83.476786268020078</v>
      </c>
      <c r="L14" s="186">
        <f t="shared" si="1"/>
        <v>7097.0219635261728</v>
      </c>
      <c r="M14" s="66">
        <v>6500</v>
      </c>
      <c r="N14" s="66">
        <v>82.7</v>
      </c>
      <c r="O14" s="66">
        <v>82.5</v>
      </c>
      <c r="P14" s="66">
        <v>699</v>
      </c>
      <c r="Q14" s="67">
        <v>93</v>
      </c>
      <c r="R14" s="184">
        <f t="shared" si="2"/>
        <v>83.476786268020078</v>
      </c>
      <c r="S14" s="184">
        <f t="shared" si="3"/>
        <v>7097.0219635261728</v>
      </c>
      <c r="T14" s="184">
        <f t="shared" si="4"/>
        <v>7178.9737183013012</v>
      </c>
      <c r="U14" s="68">
        <v>6500</v>
      </c>
      <c r="V14" s="191">
        <f>U14*V2</f>
        <v>6575.0577367205542</v>
      </c>
      <c r="W14" s="67">
        <v>46.932099999999998</v>
      </c>
      <c r="X14" s="67">
        <v>939</v>
      </c>
      <c r="Y14" s="67">
        <f t="shared" si="5"/>
        <v>0.9767343358395989</v>
      </c>
      <c r="Z14" s="68">
        <f t="shared" si="6"/>
        <v>0.92672094744633604</v>
      </c>
    </row>
    <row r="15" spans="1:26" s="62" customFormat="1" ht="35.25" customHeight="1">
      <c r="A15" s="86">
        <v>39843</v>
      </c>
      <c r="B15" s="66">
        <f t="shared" si="7"/>
        <v>3008</v>
      </c>
      <c r="C15" s="70">
        <v>0.3354166666666667</v>
      </c>
      <c r="D15" s="70">
        <v>0.33750000000000002</v>
      </c>
      <c r="E15" s="69">
        <v>1</v>
      </c>
      <c r="F15" s="66">
        <v>2</v>
      </c>
      <c r="G15" s="66">
        <v>87</v>
      </c>
      <c r="H15" s="66">
        <v>86.5</v>
      </c>
      <c r="I15" s="66">
        <v>736</v>
      </c>
      <c r="J15" s="66">
        <v>95</v>
      </c>
      <c r="K15" s="186">
        <f t="shared" si="0"/>
        <v>87.485784274043752</v>
      </c>
      <c r="L15" s="186">
        <f t="shared" si="1"/>
        <v>7748.7339686333544</v>
      </c>
      <c r="M15" s="66">
        <v>7100</v>
      </c>
      <c r="N15" s="66">
        <v>87</v>
      </c>
      <c r="O15" s="66">
        <v>86.5</v>
      </c>
      <c r="P15" s="66">
        <v>738</v>
      </c>
      <c r="Q15" s="67">
        <v>95</v>
      </c>
      <c r="R15" s="184">
        <f t="shared" si="2"/>
        <v>87.485784274043752</v>
      </c>
      <c r="S15" s="184">
        <f t="shared" si="3"/>
        <v>7857.871066783121</v>
      </c>
      <c r="T15" s="184">
        <f t="shared" si="4"/>
        <v>7948.6086079699917</v>
      </c>
      <c r="U15" s="68">
        <v>7200</v>
      </c>
      <c r="V15" s="191">
        <f>U15*V2</f>
        <v>7283.1408775981517</v>
      </c>
      <c r="W15" s="67">
        <v>47.3765</v>
      </c>
      <c r="X15" s="67">
        <v>939</v>
      </c>
      <c r="Y15" s="67">
        <f t="shared" si="5"/>
        <v>0.97759109311740888</v>
      </c>
      <c r="Z15" s="68">
        <f t="shared" si="6"/>
        <v>0.92672094744633604</v>
      </c>
    </row>
    <row r="16" spans="1:26" s="62" customFormat="1" ht="35.25" customHeight="1">
      <c r="A16" s="86">
        <v>39843</v>
      </c>
      <c r="B16" s="66">
        <f t="shared" si="7"/>
        <v>3009</v>
      </c>
      <c r="C16" s="70">
        <v>0.33819444444444446</v>
      </c>
      <c r="D16" s="70">
        <v>0.35</v>
      </c>
      <c r="E16" s="69">
        <v>7.0000000000000007E-2</v>
      </c>
      <c r="F16" s="66">
        <v>15</v>
      </c>
      <c r="G16" s="66">
        <v>25</v>
      </c>
      <c r="H16" s="66">
        <v>24.9</v>
      </c>
      <c r="I16" s="66">
        <v>402</v>
      </c>
      <c r="J16" s="66">
        <v>62</v>
      </c>
      <c r="K16" s="186">
        <f t="shared" si="0"/>
        <v>25.170987724968199</v>
      </c>
      <c r="L16" s="186">
        <f t="shared" si="1"/>
        <v>981.73537520012428</v>
      </c>
      <c r="M16" s="66">
        <v>900</v>
      </c>
      <c r="N16" s="66">
        <v>25</v>
      </c>
      <c r="O16" s="71">
        <v>24.9</v>
      </c>
      <c r="P16" s="71">
        <v>416</v>
      </c>
      <c r="Q16" s="72">
        <v>62</v>
      </c>
      <c r="R16" s="184">
        <f t="shared" si="2"/>
        <v>25.170987724968199</v>
      </c>
      <c r="S16" s="184">
        <f t="shared" si="3"/>
        <v>1090.8170835556937</v>
      </c>
      <c r="T16" s="184">
        <f t="shared" si="4"/>
        <v>1103.41312378151</v>
      </c>
      <c r="U16" s="73">
        <v>1000</v>
      </c>
      <c r="V16" s="191">
        <f>U16*V2</f>
        <v>1011.5473441108544</v>
      </c>
      <c r="W16" s="72">
        <v>47.891599999999997</v>
      </c>
      <c r="X16" s="72">
        <v>939</v>
      </c>
      <c r="Y16" s="67">
        <f t="shared" si="5"/>
        <v>0.97858415268941568</v>
      </c>
      <c r="Z16" s="68">
        <f t="shared" si="6"/>
        <v>0.92672094744633604</v>
      </c>
    </row>
    <row r="17" spans="1:26" s="62" customFormat="1" ht="35.25" customHeight="1">
      <c r="A17" s="86">
        <v>39843</v>
      </c>
      <c r="B17" s="66"/>
      <c r="C17" s="75">
        <v>0.35069444444444442</v>
      </c>
      <c r="D17" s="75">
        <v>0.35416666666666669</v>
      </c>
      <c r="E17" s="76">
        <v>0.04</v>
      </c>
      <c r="F17" s="71"/>
      <c r="G17" s="71">
        <v>21</v>
      </c>
      <c r="H17" s="71">
        <v>21</v>
      </c>
      <c r="I17" s="71">
        <v>436</v>
      </c>
      <c r="J17" s="71">
        <v>58</v>
      </c>
      <c r="K17" s="186">
        <f t="shared" si="0"/>
        <v>21.216667998170315</v>
      </c>
      <c r="L17" s="186">
        <f t="shared" si="1"/>
        <v>981.18616381314803</v>
      </c>
      <c r="M17" s="71">
        <v>900</v>
      </c>
      <c r="N17" s="71">
        <v>21</v>
      </c>
      <c r="O17" s="71">
        <v>20.2</v>
      </c>
      <c r="P17" s="71">
        <v>456</v>
      </c>
      <c r="Q17" s="72">
        <v>58</v>
      </c>
      <c r="R17" s="184">
        <f t="shared" si="2"/>
        <v>20.4084139791924</v>
      </c>
      <c r="S17" s="184">
        <f t="shared" si="3"/>
        <v>1090.2068486812757</v>
      </c>
      <c r="T17" s="184">
        <f t="shared" si="4"/>
        <v>1102.7958423150085</v>
      </c>
      <c r="U17" s="73">
        <v>1000</v>
      </c>
      <c r="V17" s="191">
        <f>U17*V2</f>
        <v>1011.5473441108544</v>
      </c>
      <c r="W17" s="72">
        <v>48.46</v>
      </c>
      <c r="X17" s="72">
        <v>939</v>
      </c>
      <c r="Y17" s="67">
        <f t="shared" si="5"/>
        <v>0.97967996915365319</v>
      </c>
      <c r="Z17" s="68">
        <f t="shared" si="6"/>
        <v>0.92672094744633604</v>
      </c>
    </row>
    <row r="18" spans="1:26" s="62" customFormat="1" ht="35.25" customHeight="1">
      <c r="A18" s="86">
        <v>39843</v>
      </c>
      <c r="B18" s="66">
        <f>B16+1</f>
        <v>3010</v>
      </c>
      <c r="C18" s="75">
        <v>0.35555555555555557</v>
      </c>
      <c r="D18" s="75">
        <v>0.3576388888888889</v>
      </c>
      <c r="E18" s="76">
        <v>1</v>
      </c>
      <c r="F18" s="71">
        <v>2</v>
      </c>
      <c r="G18" s="71">
        <v>87</v>
      </c>
      <c r="H18" s="71">
        <v>87.5</v>
      </c>
      <c r="I18" s="71">
        <v>782</v>
      </c>
      <c r="J18" s="71">
        <v>93</v>
      </c>
      <c r="K18" s="186">
        <f t="shared" si="0"/>
        <v>88.37669990903234</v>
      </c>
      <c r="L18" s="186">
        <f t="shared" si="1"/>
        <v>8174.1388574009143</v>
      </c>
      <c r="M18" s="71">
        <v>7500</v>
      </c>
      <c r="N18" s="71">
        <v>87</v>
      </c>
      <c r="O18" s="71">
        <v>87.5</v>
      </c>
      <c r="P18" s="71">
        <v>767</v>
      </c>
      <c r="Q18" s="72">
        <v>93</v>
      </c>
      <c r="R18" s="184">
        <f t="shared" si="2"/>
        <v>88.37669990903234</v>
      </c>
      <c r="S18" s="184">
        <f t="shared" si="3"/>
        <v>8174.1388574009143</v>
      </c>
      <c r="T18" s="184">
        <f t="shared" si="4"/>
        <v>8268.5284515972289</v>
      </c>
      <c r="U18" s="73">
        <v>7500</v>
      </c>
      <c r="V18" s="191">
        <f>U18*V2</f>
        <v>7586.6050808314085</v>
      </c>
      <c r="W18" s="72">
        <v>48.76</v>
      </c>
      <c r="X18" s="72">
        <v>939</v>
      </c>
      <c r="Y18" s="67">
        <f t="shared" si="5"/>
        <v>0.98025833815307484</v>
      </c>
      <c r="Z18" s="68">
        <f t="shared" si="6"/>
        <v>0.92672094744633604</v>
      </c>
    </row>
    <row r="19" spans="1:26" s="62" customFormat="1" ht="35.25" customHeight="1">
      <c r="A19" s="86">
        <v>39843</v>
      </c>
      <c r="B19" s="66">
        <f t="shared" si="7"/>
        <v>3011</v>
      </c>
      <c r="C19" s="75">
        <v>0.3576388888888889</v>
      </c>
      <c r="D19" s="75">
        <v>0.3659722222222222</v>
      </c>
      <c r="E19" s="76">
        <v>0.85</v>
      </c>
      <c r="F19" s="71">
        <v>6</v>
      </c>
      <c r="G19" s="71">
        <v>82.7</v>
      </c>
      <c r="H19" s="71">
        <v>82.5</v>
      </c>
      <c r="I19" s="71">
        <v>711</v>
      </c>
      <c r="J19" s="71">
        <v>91</v>
      </c>
      <c r="K19" s="186">
        <f t="shared" si="0"/>
        <v>83.294664474977139</v>
      </c>
      <c r="L19" s="186">
        <f t="shared" si="1"/>
        <v>7190.4850930155981</v>
      </c>
      <c r="M19" s="71">
        <v>6600</v>
      </c>
      <c r="N19" s="66">
        <v>82.7</v>
      </c>
      <c r="O19" s="71">
        <v>82.5</v>
      </c>
      <c r="P19" s="71">
        <v>699</v>
      </c>
      <c r="Q19" s="72">
        <v>91</v>
      </c>
      <c r="R19" s="184">
        <f t="shared" si="2"/>
        <v>83.294664474977139</v>
      </c>
      <c r="S19" s="184">
        <f t="shared" si="3"/>
        <v>7190.4850930155981</v>
      </c>
      <c r="T19" s="184">
        <f t="shared" si="4"/>
        <v>7273.5160987086192</v>
      </c>
      <c r="U19" s="73">
        <v>6600</v>
      </c>
      <c r="V19" s="191">
        <f>U19*V2</f>
        <v>6676.2124711316392</v>
      </c>
      <c r="W19" s="72">
        <v>49.15</v>
      </c>
      <c r="X19" s="72">
        <v>939</v>
      </c>
      <c r="Y19" s="67">
        <f t="shared" si="5"/>
        <v>0.98101021785232301</v>
      </c>
      <c r="Z19" s="68">
        <f t="shared" si="6"/>
        <v>0.92672094744633604</v>
      </c>
    </row>
    <row r="20" spans="1:26" s="62" customFormat="1" ht="35.25" customHeight="1">
      <c r="A20" s="86">
        <v>39843</v>
      </c>
      <c r="B20" s="66">
        <f t="shared" si="7"/>
        <v>3012</v>
      </c>
      <c r="C20" s="75">
        <v>0.3666666666666667</v>
      </c>
      <c r="D20" s="75">
        <v>0.37777777777777777</v>
      </c>
      <c r="E20" s="76">
        <v>0.65</v>
      </c>
      <c r="F20" s="71">
        <v>6</v>
      </c>
      <c r="G20" s="66">
        <v>74.099999999999994</v>
      </c>
      <c r="H20" s="66">
        <v>74</v>
      </c>
      <c r="I20" s="66">
        <v>613</v>
      </c>
      <c r="J20" s="66">
        <v>90</v>
      </c>
      <c r="K20" s="186">
        <f t="shared" si="0"/>
        <v>74.649734368070199</v>
      </c>
      <c r="L20" s="186">
        <f t="shared" si="1"/>
        <v>5225.030194176471</v>
      </c>
      <c r="M20" s="66">
        <v>4800</v>
      </c>
      <c r="N20" s="66">
        <v>74.099999999999994</v>
      </c>
      <c r="O20" s="71">
        <v>74.2</v>
      </c>
      <c r="P20" s="71">
        <v>602</v>
      </c>
      <c r="Q20" s="72">
        <v>90</v>
      </c>
      <c r="R20" s="184">
        <f t="shared" si="2"/>
        <v>74.851490406902826</v>
      </c>
      <c r="S20" s="184">
        <f t="shared" si="3"/>
        <v>5225.030194176471</v>
      </c>
      <c r="T20" s="184">
        <f t="shared" si="4"/>
        <v>5285.3654158182308</v>
      </c>
      <c r="U20" s="73">
        <v>4800</v>
      </c>
      <c r="V20" s="191">
        <f>U20*V2</f>
        <v>4855.4272517321015</v>
      </c>
      <c r="W20" s="72">
        <v>50.01</v>
      </c>
      <c r="X20" s="72">
        <v>939</v>
      </c>
      <c r="Y20" s="67">
        <f t="shared" si="5"/>
        <v>0.98266820898399831</v>
      </c>
      <c r="Z20" s="68">
        <f t="shared" si="6"/>
        <v>0.92672094744633604</v>
      </c>
    </row>
    <row r="21" spans="1:26" s="62" customFormat="1" ht="35.25" customHeight="1">
      <c r="A21" s="86">
        <v>39843</v>
      </c>
      <c r="B21" s="66">
        <f t="shared" si="7"/>
        <v>3013</v>
      </c>
      <c r="C21" s="75">
        <v>0.37916666666666665</v>
      </c>
      <c r="D21" s="75">
        <v>0.3833333333333333</v>
      </c>
      <c r="E21" s="76">
        <v>0.45</v>
      </c>
      <c r="F21" s="71">
        <v>6</v>
      </c>
      <c r="G21" s="66">
        <v>63.2</v>
      </c>
      <c r="H21" s="66">
        <v>63.4</v>
      </c>
      <c r="I21" s="66">
        <v>540</v>
      </c>
      <c r="J21" s="66">
        <v>85</v>
      </c>
      <c r="K21" s="186">
        <f t="shared" si="0"/>
        <v>63.915566462801713</v>
      </c>
      <c r="L21" s="186">
        <f t="shared" si="1"/>
        <v>3698.6847919068719</v>
      </c>
      <c r="M21" s="66">
        <v>3400</v>
      </c>
      <c r="N21" s="66">
        <v>63.2</v>
      </c>
      <c r="O21" s="71">
        <v>63.5</v>
      </c>
      <c r="P21" s="71">
        <v>540</v>
      </c>
      <c r="Q21" s="72">
        <v>85</v>
      </c>
      <c r="R21" s="184">
        <f t="shared" si="2"/>
        <v>64.016379659115287</v>
      </c>
      <c r="S21" s="184">
        <f t="shared" si="3"/>
        <v>3807.4696387276622</v>
      </c>
      <c r="T21" s="184">
        <f t="shared" si="4"/>
        <v>3851.4358008376812</v>
      </c>
      <c r="U21" s="73">
        <v>3500</v>
      </c>
      <c r="V21" s="191">
        <f>U21*V2</f>
        <v>3540.4157043879904</v>
      </c>
      <c r="W21" s="72">
        <v>50.665700000000001</v>
      </c>
      <c r="X21" s="72">
        <v>939</v>
      </c>
      <c r="Y21" s="67">
        <f t="shared" si="5"/>
        <v>0.98393233082706755</v>
      </c>
      <c r="Z21" s="68">
        <f t="shared" si="6"/>
        <v>0.92672094744633604</v>
      </c>
    </row>
    <row r="22" spans="1:26" s="62" customFormat="1" ht="35.25" customHeight="1">
      <c r="A22" s="86">
        <v>39843</v>
      </c>
      <c r="B22" s="66">
        <f t="shared" si="7"/>
        <v>3014</v>
      </c>
      <c r="C22" s="75">
        <v>0.3840277777777778</v>
      </c>
      <c r="D22" s="75">
        <v>0.3888888888888889</v>
      </c>
      <c r="E22" s="76">
        <v>0.3</v>
      </c>
      <c r="F22" s="71">
        <v>6</v>
      </c>
      <c r="G22" s="66">
        <v>52.5</v>
      </c>
      <c r="H22" s="66">
        <v>52.5</v>
      </c>
      <c r="I22" s="66">
        <v>487</v>
      </c>
      <c r="J22" s="66">
        <v>81</v>
      </c>
      <c r="K22" s="186">
        <f t="shared" si="0"/>
        <v>52.891289940731077</v>
      </c>
      <c r="L22" s="186">
        <f t="shared" si="1"/>
        <v>2609.0783280667342</v>
      </c>
      <c r="M22" s="66">
        <v>2400</v>
      </c>
      <c r="N22" s="66">
        <v>52.5</v>
      </c>
      <c r="O22" s="71">
        <v>53</v>
      </c>
      <c r="P22" s="71">
        <v>477</v>
      </c>
      <c r="Q22" s="72">
        <v>81</v>
      </c>
      <c r="R22" s="184">
        <f t="shared" si="2"/>
        <v>53.39501651159518</v>
      </c>
      <c r="S22" s="184">
        <f t="shared" si="3"/>
        <v>2826.5015220722953</v>
      </c>
      <c r="T22" s="184">
        <f t="shared" si="4"/>
        <v>2859.1401077775181</v>
      </c>
      <c r="U22" s="73">
        <v>2600</v>
      </c>
      <c r="V22" s="191">
        <f>U22*V2</f>
        <v>2630.0230946882216</v>
      </c>
      <c r="W22" s="72">
        <v>51.353700000000003</v>
      </c>
      <c r="X22" s="72">
        <v>939</v>
      </c>
      <c r="Y22" s="67">
        <f t="shared" si="5"/>
        <v>0.98525872373240786</v>
      </c>
      <c r="Z22" s="68">
        <f t="shared" si="6"/>
        <v>0.92672094744633604</v>
      </c>
    </row>
    <row r="23" spans="1:26" s="62" customFormat="1" ht="35.25" customHeight="1">
      <c r="A23" s="86">
        <v>39843</v>
      </c>
      <c r="B23" s="66">
        <f t="shared" si="7"/>
        <v>3015</v>
      </c>
      <c r="C23" s="75">
        <v>0.3888888888888889</v>
      </c>
      <c r="D23" s="75">
        <v>0.39097222222222222</v>
      </c>
      <c r="E23" s="76">
        <v>0.15</v>
      </c>
      <c r="F23" s="71">
        <v>2</v>
      </c>
      <c r="G23" s="66">
        <v>37</v>
      </c>
      <c r="H23" s="66">
        <v>37</v>
      </c>
      <c r="I23" s="66">
        <v>428</v>
      </c>
      <c r="J23" s="66">
        <v>78</v>
      </c>
      <c r="K23" s="186">
        <f t="shared" si="0"/>
        <v>37.252764344317804</v>
      </c>
      <c r="L23" s="186">
        <f t="shared" si="1"/>
        <v>1629.6677088282538</v>
      </c>
      <c r="M23" s="66">
        <v>1500</v>
      </c>
      <c r="N23" s="66">
        <v>37</v>
      </c>
      <c r="O23" s="71">
        <v>37</v>
      </c>
      <c r="P23" s="71">
        <v>427</v>
      </c>
      <c r="Q23" s="72">
        <v>78</v>
      </c>
      <c r="R23" s="184">
        <f t="shared" si="2"/>
        <v>37.252764344317804</v>
      </c>
      <c r="S23" s="184">
        <f t="shared" si="3"/>
        <v>1738.3122227501376</v>
      </c>
      <c r="T23" s="184">
        <f t="shared" si="4"/>
        <v>1758.3851121583377</v>
      </c>
      <c r="U23" s="73">
        <v>1600</v>
      </c>
      <c r="V23" s="191">
        <f>U23*V2</f>
        <v>1618.4757505773671</v>
      </c>
      <c r="W23" s="72">
        <v>51.984999999999999</v>
      </c>
      <c r="X23" s="72">
        <v>939</v>
      </c>
      <c r="Y23" s="67">
        <f t="shared" si="5"/>
        <v>0.98647580489685749</v>
      </c>
      <c r="Z23" s="68">
        <f t="shared" si="6"/>
        <v>0.92672094744633604</v>
      </c>
    </row>
    <row r="24" spans="1:26" s="62" customFormat="1" ht="35.25" customHeight="1">
      <c r="A24" s="86">
        <v>39843</v>
      </c>
      <c r="B24" s="66">
        <f t="shared" si="7"/>
        <v>3016</v>
      </c>
      <c r="C24" s="75">
        <v>0.39097222222222222</v>
      </c>
      <c r="D24" s="75">
        <v>0.39513888888888887</v>
      </c>
      <c r="E24" s="76">
        <v>7.0000000000000007E-2</v>
      </c>
      <c r="F24" s="71">
        <v>6</v>
      </c>
      <c r="G24" s="66">
        <v>25</v>
      </c>
      <c r="H24" s="66">
        <v>25</v>
      </c>
      <c r="I24" s="66">
        <v>420</v>
      </c>
      <c r="J24" s="66">
        <v>62</v>
      </c>
      <c r="K24" s="186">
        <f t="shared" si="0"/>
        <v>25.15721825842374</v>
      </c>
      <c r="L24" s="186">
        <f t="shared" si="1"/>
        <v>1085.8594845728587</v>
      </c>
      <c r="M24" s="66">
        <v>1000</v>
      </c>
      <c r="N24" s="66">
        <v>25</v>
      </c>
      <c r="O24" s="71">
        <v>25</v>
      </c>
      <c r="P24" s="71">
        <v>435</v>
      </c>
      <c r="Q24" s="72">
        <v>62</v>
      </c>
      <c r="R24" s="184">
        <f t="shared" si="2"/>
        <v>25.15721825842374</v>
      </c>
      <c r="S24" s="184">
        <f t="shared" si="3"/>
        <v>1194.4454330301444</v>
      </c>
      <c r="T24" s="184">
        <f t="shared" si="4"/>
        <v>1208.2381054669822</v>
      </c>
      <c r="U24" s="73">
        <v>1100</v>
      </c>
      <c r="V24" s="191">
        <f>U24*V2</f>
        <v>1112.7020785219399</v>
      </c>
      <c r="W24" s="72">
        <v>52.537100000000002</v>
      </c>
      <c r="X24" s="72">
        <v>939</v>
      </c>
      <c r="Y24" s="67">
        <f t="shared" si="5"/>
        <v>0.98754019664545956</v>
      </c>
      <c r="Z24" s="68">
        <f t="shared" si="6"/>
        <v>0.92672094744633604</v>
      </c>
    </row>
    <row r="25" spans="1:26" s="62" customFormat="1" ht="35.25" customHeight="1">
      <c r="A25" s="86">
        <v>39843</v>
      </c>
      <c r="B25" s="66">
        <f t="shared" si="7"/>
        <v>3017</v>
      </c>
      <c r="C25" s="75">
        <v>0.39513888888888887</v>
      </c>
      <c r="D25" s="75">
        <v>0.39930555555555558</v>
      </c>
      <c r="E25" s="76">
        <v>0.04</v>
      </c>
      <c r="F25" s="71">
        <v>15</v>
      </c>
      <c r="G25" s="71">
        <v>21</v>
      </c>
      <c r="H25" s="71">
        <v>20.8</v>
      </c>
      <c r="I25" s="71">
        <v>435</v>
      </c>
      <c r="J25" s="71">
        <v>58</v>
      </c>
      <c r="K25" s="186">
        <f t="shared" si="0"/>
        <v>20.92459127369672</v>
      </c>
      <c r="L25" s="186">
        <f t="shared" si="1"/>
        <v>976.98338541747978</v>
      </c>
      <c r="M25" s="71">
        <v>900</v>
      </c>
      <c r="N25" s="71">
        <v>21</v>
      </c>
      <c r="O25" s="71">
        <v>20</v>
      </c>
      <c r="P25" s="71">
        <v>456</v>
      </c>
      <c r="Q25" s="72">
        <v>58</v>
      </c>
      <c r="R25" s="184">
        <f t="shared" si="2"/>
        <v>20.11979930163146</v>
      </c>
      <c r="S25" s="184">
        <f t="shared" si="3"/>
        <v>1085.5370949083108</v>
      </c>
      <c r="T25" s="184">
        <f t="shared" si="4"/>
        <v>1098.0721652883144</v>
      </c>
      <c r="U25" s="73">
        <v>1000</v>
      </c>
      <c r="V25" s="191">
        <f>U25*V2</f>
        <v>1011.5473441108544</v>
      </c>
      <c r="W25" s="72">
        <v>52.8414</v>
      </c>
      <c r="X25" s="72">
        <v>939</v>
      </c>
      <c r="Y25" s="67">
        <f t="shared" si="5"/>
        <v>0.98812685560053959</v>
      </c>
      <c r="Z25" s="68">
        <f t="shared" si="6"/>
        <v>0.92672094744633604</v>
      </c>
    </row>
    <row r="26" spans="1:26" s="62" customFormat="1" ht="35.25" customHeight="1" thickBot="1">
      <c r="A26" s="77"/>
      <c r="B26" s="78"/>
      <c r="C26" s="78"/>
      <c r="D26" s="79"/>
      <c r="E26" s="80" t="s">
        <v>15</v>
      </c>
      <c r="F26" s="52">
        <v>5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81"/>
      <c r="R26" s="81"/>
      <c r="S26" s="81"/>
      <c r="T26" s="81"/>
      <c r="U26" s="81"/>
      <c r="V26" s="78"/>
      <c r="W26" s="81"/>
      <c r="X26" s="81"/>
      <c r="Y26" s="81"/>
      <c r="Z26" s="55"/>
    </row>
    <row r="27" spans="1:26">
      <c r="E27" s="82"/>
      <c r="F27" s="83"/>
    </row>
    <row r="28" spans="1:26" ht="21">
      <c r="E28" s="84" t="s">
        <v>16</v>
      </c>
      <c r="F28" s="85">
        <f>SUM(F6:F26)</f>
        <v>150</v>
      </c>
    </row>
    <row r="29" spans="1:26">
      <c r="C29" s="45" t="s">
        <v>35</v>
      </c>
    </row>
  </sheetData>
  <mergeCells count="3">
    <mergeCell ref="G3:M3"/>
    <mergeCell ref="N3:U3"/>
    <mergeCell ref="W3:Z3"/>
  </mergeCells>
  <phoneticPr fontId="1" type="noConversion"/>
  <pageMargins left="0.33" right="0.21" top="0.64" bottom="0.56000000000000005" header="0.5" footer="0.5"/>
  <pageSetup scale="51" orientation="landscape" horizontalDpi="4294967293" r:id="rId1"/>
  <headerFooter alignWithMargins="0"/>
  <colBreaks count="1" manualBreakCount="1">
    <brk id="14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topLeftCell="L2" zoomScale="59" zoomScaleNormal="100" zoomScaleSheetLayoutView="59" workbookViewId="0">
      <selection activeCell="AA9" sqref="AA9"/>
    </sheetView>
  </sheetViews>
  <sheetFormatPr defaultColWidth="12.5546875" defaultRowHeight="20.399999999999999"/>
  <cols>
    <col min="1" max="1" width="15.6640625" style="45" customWidth="1"/>
    <col min="2" max="2" width="16.5546875" style="45" bestFit="1" customWidth="1"/>
    <col min="3" max="3" width="19" style="45" customWidth="1"/>
    <col min="4" max="4" width="18.88671875" style="45" customWidth="1"/>
    <col min="5" max="5" width="23.33203125" style="45" bestFit="1" customWidth="1"/>
    <col min="6" max="6" width="15.5546875" style="45" bestFit="1" customWidth="1"/>
    <col min="7" max="7" width="12.5546875" style="45" customWidth="1"/>
    <col min="8" max="8" width="15.5546875" style="45" bestFit="1" customWidth="1"/>
    <col min="9" max="12" width="12.5546875" style="45" customWidth="1"/>
    <col min="13" max="13" width="15.5546875" style="45" bestFit="1" customWidth="1"/>
    <col min="14" max="14" width="12.5546875" style="45" customWidth="1"/>
    <col min="15" max="15" width="15.5546875" style="45" bestFit="1" customWidth="1"/>
    <col min="16" max="20" width="12.5546875" style="45" customWidth="1"/>
    <col min="21" max="21" width="16.5546875" style="45" customWidth="1"/>
    <col min="22" max="22" width="16.6640625" style="45" customWidth="1"/>
    <col min="23" max="25" width="12.5546875" style="45" customWidth="1"/>
    <col min="26" max="26" width="15.5546875" style="45" bestFit="1" customWidth="1"/>
    <col min="28" max="16384" width="12.5546875" style="45"/>
  </cols>
  <sheetData>
    <row r="1" spans="1:26" ht="21">
      <c r="A1" s="44" t="s">
        <v>23</v>
      </c>
    </row>
    <row r="2" spans="1:26" ht="21" thickBot="1">
      <c r="A2" s="45" t="s">
        <v>72</v>
      </c>
      <c r="C2" s="45">
        <v>0.76119999999999999</v>
      </c>
      <c r="E2" s="45" t="s">
        <v>74</v>
      </c>
      <c r="G2" s="45">
        <f>C2/0.8156</f>
        <v>0.93330063756743498</v>
      </c>
      <c r="O2" s="45" t="s">
        <v>98</v>
      </c>
      <c r="Q2" s="45">
        <v>44.1</v>
      </c>
      <c r="S2" s="45" t="s">
        <v>99</v>
      </c>
      <c r="V2" s="45">
        <f>Q2/43.3</f>
        <v>1.0184757505773674</v>
      </c>
    </row>
    <row r="3" spans="1:26" ht="42">
      <c r="A3" s="46" t="s">
        <v>0</v>
      </c>
      <c r="B3" s="47" t="s">
        <v>1</v>
      </c>
      <c r="C3" s="35" t="s">
        <v>2</v>
      </c>
      <c r="D3" s="35" t="s">
        <v>3</v>
      </c>
      <c r="E3" s="48" t="s">
        <v>4</v>
      </c>
      <c r="F3" s="49" t="s">
        <v>5</v>
      </c>
      <c r="G3" s="217" t="s">
        <v>6</v>
      </c>
      <c r="H3" s="217"/>
      <c r="I3" s="217"/>
      <c r="J3" s="217"/>
      <c r="K3" s="217"/>
      <c r="L3" s="217"/>
      <c r="M3" s="218"/>
      <c r="N3" s="218" t="s">
        <v>7</v>
      </c>
      <c r="O3" s="222"/>
      <c r="P3" s="222"/>
      <c r="Q3" s="222"/>
      <c r="R3" s="222"/>
      <c r="S3" s="222"/>
      <c r="T3" s="222"/>
      <c r="U3" s="222"/>
      <c r="V3" s="223"/>
      <c r="W3" s="219" t="s">
        <v>89</v>
      </c>
      <c r="X3" s="224"/>
      <c r="Y3" s="224"/>
      <c r="Z3" s="225"/>
    </row>
    <row r="4" spans="1:26" ht="84.6" thickBot="1">
      <c r="A4" s="50"/>
      <c r="B4" s="51"/>
      <c r="C4" s="52" t="s">
        <v>8</v>
      </c>
      <c r="D4" s="52" t="s">
        <v>8</v>
      </c>
      <c r="E4" s="53"/>
      <c r="F4" s="54" t="s">
        <v>9</v>
      </c>
      <c r="G4" s="52" t="s">
        <v>10</v>
      </c>
      <c r="H4" s="52" t="s">
        <v>19</v>
      </c>
      <c r="I4" s="52" t="s">
        <v>11</v>
      </c>
      <c r="J4" s="52" t="s">
        <v>12</v>
      </c>
      <c r="K4" s="182" t="s">
        <v>87</v>
      </c>
      <c r="L4" s="182" t="s">
        <v>82</v>
      </c>
      <c r="M4" s="52" t="s">
        <v>13</v>
      </c>
      <c r="N4" s="193" t="s">
        <v>10</v>
      </c>
      <c r="O4" s="193" t="s">
        <v>19</v>
      </c>
      <c r="P4" s="193" t="s">
        <v>11</v>
      </c>
      <c r="Q4" s="193" t="s">
        <v>12</v>
      </c>
      <c r="R4" s="196" t="s">
        <v>87</v>
      </c>
      <c r="S4" s="196" t="s">
        <v>82</v>
      </c>
      <c r="T4" s="205" t="s">
        <v>105</v>
      </c>
      <c r="U4" s="194" t="s">
        <v>13</v>
      </c>
      <c r="V4" s="195" t="s">
        <v>104</v>
      </c>
      <c r="W4" s="170" t="s">
        <v>83</v>
      </c>
      <c r="X4" s="170" t="s">
        <v>84</v>
      </c>
      <c r="Y4" s="170" t="s">
        <v>85</v>
      </c>
      <c r="Z4" s="55" t="s">
        <v>86</v>
      </c>
    </row>
    <row r="5" spans="1:26" s="62" customFormat="1" ht="35.25" customHeight="1">
      <c r="A5" s="56"/>
      <c r="B5" s="57"/>
      <c r="C5" s="57"/>
      <c r="D5" s="57"/>
      <c r="E5" s="58"/>
      <c r="F5" s="59"/>
      <c r="G5" s="59"/>
      <c r="H5" s="59"/>
      <c r="I5" s="59"/>
      <c r="J5" s="59"/>
      <c r="K5" s="185"/>
      <c r="L5" s="185"/>
      <c r="M5" s="59"/>
      <c r="N5" s="59"/>
      <c r="O5" s="59"/>
      <c r="P5" s="59"/>
      <c r="Q5" s="60"/>
      <c r="R5" s="183"/>
      <c r="S5" s="183"/>
      <c r="T5" s="183"/>
      <c r="U5" s="60"/>
      <c r="V5" s="189"/>
      <c r="W5" s="60"/>
      <c r="X5" s="60"/>
      <c r="Y5" s="60"/>
      <c r="Z5" s="61"/>
    </row>
    <row r="6" spans="1:26" s="62" customFormat="1" ht="35.25" customHeight="1">
      <c r="A6" s="63"/>
      <c r="B6" s="64"/>
      <c r="C6" s="70">
        <v>0.4513888888888889</v>
      </c>
      <c r="D6" s="64"/>
      <c r="E6" s="65" t="s">
        <v>14</v>
      </c>
      <c r="F6" s="66">
        <v>5</v>
      </c>
      <c r="G6" s="66"/>
      <c r="H6" s="66"/>
      <c r="I6" s="66"/>
      <c r="J6" s="66"/>
      <c r="K6" s="186"/>
      <c r="L6" s="186"/>
      <c r="M6" s="66"/>
      <c r="N6" s="66"/>
      <c r="O6" s="66"/>
      <c r="P6" s="66"/>
      <c r="Q6" s="67"/>
      <c r="R6" s="184"/>
      <c r="S6" s="184"/>
      <c r="T6" s="184"/>
      <c r="U6" s="67"/>
      <c r="V6" s="64"/>
      <c r="W6" s="67"/>
      <c r="X6" s="67"/>
      <c r="Y6" s="67"/>
      <c r="Z6" s="68"/>
    </row>
    <row r="7" spans="1:26" s="62" customFormat="1" ht="35.25" customHeight="1">
      <c r="A7" s="63"/>
      <c r="B7" s="64"/>
      <c r="C7" s="70">
        <v>0.45416666666666666</v>
      </c>
      <c r="D7" s="70">
        <v>0.45833333333333331</v>
      </c>
      <c r="E7" s="87">
        <v>0.3</v>
      </c>
      <c r="F7" s="66"/>
      <c r="G7" s="66">
        <v>52.5</v>
      </c>
      <c r="H7" s="66">
        <v>53.5</v>
      </c>
      <c r="I7" s="66">
        <v>519</v>
      </c>
      <c r="J7" s="66"/>
      <c r="K7" s="186"/>
      <c r="L7" s="186"/>
      <c r="M7" s="66"/>
      <c r="N7" s="66">
        <v>52.5</v>
      </c>
      <c r="O7" s="66">
        <v>54.5</v>
      </c>
      <c r="P7" s="66">
        <v>514</v>
      </c>
      <c r="Q7" s="67"/>
      <c r="R7" s="184"/>
      <c r="S7" s="184"/>
      <c r="T7" s="184"/>
      <c r="U7" s="67"/>
      <c r="V7" s="64"/>
      <c r="W7" s="67"/>
      <c r="X7" s="67"/>
      <c r="Y7" s="67"/>
      <c r="Z7" s="68"/>
    </row>
    <row r="8" spans="1:26" s="62" customFormat="1" ht="35.25" customHeight="1">
      <c r="A8" s="86">
        <v>39843</v>
      </c>
      <c r="B8" s="66">
        <v>3018</v>
      </c>
      <c r="C8" s="70">
        <v>0.45833333333333331</v>
      </c>
      <c r="D8" s="70">
        <v>0.4680555555555555</v>
      </c>
      <c r="E8" s="69">
        <v>0.04</v>
      </c>
      <c r="F8" s="66">
        <v>12</v>
      </c>
      <c r="G8" s="66">
        <v>21</v>
      </c>
      <c r="H8" s="66">
        <v>21</v>
      </c>
      <c r="I8" s="66">
        <v>455</v>
      </c>
      <c r="J8" s="66">
        <v>58</v>
      </c>
      <c r="K8" s="186">
        <f t="shared" ref="K8:K24" si="0">H8/Y8^0.5</f>
        <v>20.944070387197449</v>
      </c>
      <c r="L8" s="186">
        <f t="shared" ref="L8:L24" si="1">M8/Z8/Y8^0.5</f>
        <v>970.64701874498326</v>
      </c>
      <c r="M8" s="66">
        <v>900</v>
      </c>
      <c r="N8" s="66">
        <v>21</v>
      </c>
      <c r="O8" s="66">
        <v>20.6</v>
      </c>
      <c r="P8" s="66">
        <v>479</v>
      </c>
      <c r="Q8" s="67">
        <v>58</v>
      </c>
      <c r="R8" s="184">
        <f t="shared" ref="R8:R24" si="2">O8/Y8^0.5</f>
        <v>20.545135713155595</v>
      </c>
      <c r="S8" s="184">
        <f>U8/Z8/Y8^0.5</f>
        <v>1078.4966874944257</v>
      </c>
      <c r="T8" s="184">
        <f>V8/Z8/Y8^0.5</f>
        <v>1098.4227232910898</v>
      </c>
      <c r="U8" s="67">
        <v>1000</v>
      </c>
      <c r="V8" s="171">
        <f>U8*V2</f>
        <v>1018.4757505773674</v>
      </c>
      <c r="W8" s="67">
        <v>61.774000000000001</v>
      </c>
      <c r="X8" s="67">
        <v>937</v>
      </c>
      <c r="Y8" s="67">
        <f>(W8+459.7)/(59+459.7)</f>
        <v>1.0053479853479852</v>
      </c>
      <c r="Z8" s="68">
        <f>X8/1013.25</f>
        <v>0.92474710091290402</v>
      </c>
    </row>
    <row r="9" spans="1:26" s="62" customFormat="1" ht="35.25" customHeight="1">
      <c r="A9" s="86">
        <v>39843</v>
      </c>
      <c r="B9" s="66">
        <f t="shared" ref="B9:B24" si="3">B8+1</f>
        <v>3019</v>
      </c>
      <c r="C9" s="70">
        <v>0.4680555555555555</v>
      </c>
      <c r="D9" s="70">
        <v>0.47847222222222219</v>
      </c>
      <c r="E9" s="69">
        <v>7.0000000000000007E-2</v>
      </c>
      <c r="F9" s="66">
        <v>12</v>
      </c>
      <c r="G9" s="66">
        <v>25</v>
      </c>
      <c r="H9" s="66">
        <v>25.5</v>
      </c>
      <c r="I9" s="66">
        <v>440</v>
      </c>
      <c r="J9" s="66">
        <v>64</v>
      </c>
      <c r="K9" s="186">
        <f t="shared" si="0"/>
        <v>25.41104070892332</v>
      </c>
      <c r="L9" s="186">
        <f t="shared" si="1"/>
        <v>1078.1076291273362</v>
      </c>
      <c r="M9" s="66">
        <v>1000</v>
      </c>
      <c r="N9" s="66">
        <v>25</v>
      </c>
      <c r="O9" s="66">
        <v>25.3</v>
      </c>
      <c r="P9" s="66">
        <v>456</v>
      </c>
      <c r="Q9" s="67">
        <v>64</v>
      </c>
      <c r="R9" s="184">
        <f t="shared" si="2"/>
        <v>25.211738428853334</v>
      </c>
      <c r="S9" s="184">
        <f t="shared" ref="S9:S24" si="4">U9/Z9/Y9^0.5</f>
        <v>1185.9183920400696</v>
      </c>
      <c r="T9" s="184">
        <f t="shared" ref="T9:T24" si="5">V9/Z9/Y9^0.5</f>
        <v>1207.8291244565146</v>
      </c>
      <c r="U9" s="67">
        <v>1100</v>
      </c>
      <c r="V9" s="171">
        <f>U9*V2</f>
        <v>1120.3233256351041</v>
      </c>
      <c r="W9" s="67">
        <v>62.638100000000001</v>
      </c>
      <c r="X9" s="67">
        <v>936.5625</v>
      </c>
      <c r="Y9" s="67">
        <f t="shared" ref="Y9:Y24" si="6">(W9+459.7)/(59+459.7)</f>
        <v>1.0070138808559859</v>
      </c>
      <c r="Z9" s="68">
        <f t="shared" ref="Z9:Z24" si="7">X9/1013.25</f>
        <v>0.9243153219837158</v>
      </c>
    </row>
    <row r="10" spans="1:26" s="62" customFormat="1" ht="35.25" customHeight="1">
      <c r="A10" s="86">
        <v>39843</v>
      </c>
      <c r="B10" s="66">
        <f t="shared" si="3"/>
        <v>3020</v>
      </c>
      <c r="C10" s="70">
        <v>0.47847222222222219</v>
      </c>
      <c r="D10" s="70">
        <v>0.48055555555555557</v>
      </c>
      <c r="E10" s="69">
        <v>0.15</v>
      </c>
      <c r="F10" s="66">
        <v>2</v>
      </c>
      <c r="G10" s="66">
        <v>37</v>
      </c>
      <c r="H10" s="66">
        <v>37.299999999999997</v>
      </c>
      <c r="I10" s="66">
        <v>452</v>
      </c>
      <c r="J10" s="66">
        <v>76</v>
      </c>
      <c r="K10" s="186">
        <f t="shared" si="0"/>
        <v>37.151142153066139</v>
      </c>
      <c r="L10" s="186">
        <f t="shared" si="1"/>
        <v>1617.3177797223771</v>
      </c>
      <c r="M10" s="66">
        <v>1500</v>
      </c>
      <c r="N10" s="66">
        <v>37</v>
      </c>
      <c r="O10" s="66">
        <v>37</v>
      </c>
      <c r="P10" s="66">
        <v>454</v>
      </c>
      <c r="Q10" s="67">
        <v>76</v>
      </c>
      <c r="R10" s="184">
        <f t="shared" si="2"/>
        <v>36.852339401164805</v>
      </c>
      <c r="S10" s="184">
        <f t="shared" si="4"/>
        <v>1725.1389650372021</v>
      </c>
      <c r="T10" s="184">
        <f t="shared" si="5"/>
        <v>1757.0122022665271</v>
      </c>
      <c r="U10" s="67">
        <v>1600</v>
      </c>
      <c r="V10" s="171">
        <f>U10*V2</f>
        <v>1629.5612009237877</v>
      </c>
      <c r="W10" s="67">
        <v>63.164999999999999</v>
      </c>
      <c r="X10" s="67">
        <v>936</v>
      </c>
      <c r="Y10" s="67">
        <f t="shared" si="6"/>
        <v>1.0080296896086369</v>
      </c>
      <c r="Z10" s="68">
        <f t="shared" si="7"/>
        <v>0.92376017764618801</v>
      </c>
    </row>
    <row r="11" spans="1:26" s="62" customFormat="1" ht="35.25" customHeight="1">
      <c r="A11" s="86">
        <v>39843</v>
      </c>
      <c r="B11" s="66">
        <f t="shared" si="3"/>
        <v>3021</v>
      </c>
      <c r="C11" s="70">
        <v>0.48125000000000001</v>
      </c>
      <c r="D11" s="70">
        <v>0.4909722222222222</v>
      </c>
      <c r="E11" s="69">
        <v>0.3</v>
      </c>
      <c r="F11" s="66">
        <v>12</v>
      </c>
      <c r="G11" s="66">
        <v>52.5</v>
      </c>
      <c r="H11" s="66">
        <v>53.2</v>
      </c>
      <c r="I11" s="66">
        <v>517</v>
      </c>
      <c r="J11" s="66">
        <v>82</v>
      </c>
      <c r="K11" s="186">
        <f t="shared" si="0"/>
        <v>52.962320299571381</v>
      </c>
      <c r="L11" s="186">
        <f t="shared" si="1"/>
        <v>2694.239155759024</v>
      </c>
      <c r="M11" s="66">
        <v>2500</v>
      </c>
      <c r="N11" s="66">
        <v>52.5</v>
      </c>
      <c r="O11" s="66">
        <v>53</v>
      </c>
      <c r="P11" s="66">
        <v>506</v>
      </c>
      <c r="Q11" s="67">
        <v>82</v>
      </c>
      <c r="R11" s="184">
        <f t="shared" si="2"/>
        <v>52.763213832279753</v>
      </c>
      <c r="S11" s="184">
        <f t="shared" si="4"/>
        <v>2694.239155759024</v>
      </c>
      <c r="T11" s="184">
        <f t="shared" si="5"/>
        <v>2744.0172463966046</v>
      </c>
      <c r="U11" s="67">
        <v>2500</v>
      </c>
      <c r="V11" s="171">
        <f>U11*V2</f>
        <v>2546.1893764434185</v>
      </c>
      <c r="W11" s="67">
        <v>63.665999999999997</v>
      </c>
      <c r="X11" s="67">
        <v>936</v>
      </c>
      <c r="Y11" s="67">
        <f t="shared" si="6"/>
        <v>1.008995565837671</v>
      </c>
      <c r="Z11" s="68">
        <f t="shared" si="7"/>
        <v>0.92376017764618801</v>
      </c>
    </row>
    <row r="12" spans="1:26" s="62" customFormat="1" ht="35.25" customHeight="1">
      <c r="A12" s="86">
        <v>39843</v>
      </c>
      <c r="B12" s="66">
        <f t="shared" si="3"/>
        <v>3022</v>
      </c>
      <c r="C12" s="70">
        <v>0.4916666666666667</v>
      </c>
      <c r="D12" s="70">
        <v>0.50138888888888888</v>
      </c>
      <c r="E12" s="69">
        <v>0.45</v>
      </c>
      <c r="F12" s="66">
        <v>12</v>
      </c>
      <c r="G12" s="66">
        <v>63.2</v>
      </c>
      <c r="H12" s="66">
        <v>63</v>
      </c>
      <c r="I12" s="66">
        <v>574</v>
      </c>
      <c r="J12" s="66">
        <v>86</v>
      </c>
      <c r="K12" s="186">
        <f t="shared" si="0"/>
        <v>62.698498098545031</v>
      </c>
      <c r="L12" s="186">
        <f t="shared" si="1"/>
        <v>3770.7296532734304</v>
      </c>
      <c r="M12" s="66">
        <v>3500</v>
      </c>
      <c r="N12" s="66">
        <v>63.2</v>
      </c>
      <c r="O12" s="66">
        <v>63</v>
      </c>
      <c r="P12" s="66">
        <v>544</v>
      </c>
      <c r="Q12" s="67">
        <v>86</v>
      </c>
      <c r="R12" s="184">
        <f t="shared" si="2"/>
        <v>62.698498098545031</v>
      </c>
      <c r="S12" s="184">
        <f t="shared" si="4"/>
        <v>3878.4647862241</v>
      </c>
      <c r="T12" s="184">
        <f t="shared" si="5"/>
        <v>3950.1223342374788</v>
      </c>
      <c r="U12" s="67">
        <v>3600</v>
      </c>
      <c r="V12" s="171">
        <f>U12*V2</f>
        <v>3666.5127020785226</v>
      </c>
      <c r="W12" s="67">
        <v>64.000600000000006</v>
      </c>
      <c r="X12" s="67">
        <v>936</v>
      </c>
      <c r="Y12" s="67">
        <f t="shared" si="6"/>
        <v>1.0096406400616926</v>
      </c>
      <c r="Z12" s="68">
        <f t="shared" si="7"/>
        <v>0.92376017764618801</v>
      </c>
    </row>
    <row r="13" spans="1:26" s="62" customFormat="1" ht="35.25" customHeight="1">
      <c r="A13" s="86">
        <v>39843</v>
      </c>
      <c r="B13" s="66">
        <f t="shared" si="3"/>
        <v>3023</v>
      </c>
      <c r="C13" s="70">
        <v>0.50208333333333333</v>
      </c>
      <c r="D13" s="70">
        <v>0.51111111111111118</v>
      </c>
      <c r="E13" s="69">
        <v>0.65</v>
      </c>
      <c r="F13" s="66">
        <v>12</v>
      </c>
      <c r="G13" s="66">
        <v>74.099999999999994</v>
      </c>
      <c r="H13" s="66">
        <v>74</v>
      </c>
      <c r="I13" s="66">
        <v>640</v>
      </c>
      <c r="J13" s="66">
        <v>92</v>
      </c>
      <c r="K13" s="186">
        <f t="shared" si="0"/>
        <v>73.633096427485469</v>
      </c>
      <c r="L13" s="186">
        <f t="shared" si="1"/>
        <v>5170.3905027823739</v>
      </c>
      <c r="M13" s="66">
        <v>4800</v>
      </c>
      <c r="N13" s="66">
        <v>74.099999999999994</v>
      </c>
      <c r="O13" s="66">
        <v>74.5</v>
      </c>
      <c r="P13" s="66">
        <v>632</v>
      </c>
      <c r="Q13" s="67">
        <v>92</v>
      </c>
      <c r="R13" s="184">
        <f t="shared" si="2"/>
        <v>74.130617349292805</v>
      </c>
      <c r="S13" s="184">
        <f t="shared" si="4"/>
        <v>5170.3905027823739</v>
      </c>
      <c r="T13" s="184">
        <f t="shared" si="5"/>
        <v>5265.9173480993704</v>
      </c>
      <c r="U13" s="67">
        <v>4800</v>
      </c>
      <c r="V13" s="171">
        <f>U13*V2</f>
        <v>4888.6836027713634</v>
      </c>
      <c r="W13" s="67">
        <v>64.182100000000005</v>
      </c>
      <c r="X13" s="67">
        <v>936</v>
      </c>
      <c r="Y13" s="67">
        <f t="shared" si="6"/>
        <v>1.0099905533063427</v>
      </c>
      <c r="Z13" s="68">
        <f t="shared" si="7"/>
        <v>0.92376017764618801</v>
      </c>
    </row>
    <row r="14" spans="1:26" s="62" customFormat="1" ht="35.25" customHeight="1">
      <c r="A14" s="86">
        <v>39843</v>
      </c>
      <c r="B14" s="66">
        <f t="shared" si="3"/>
        <v>3024</v>
      </c>
      <c r="C14" s="70">
        <v>0.51180555555555551</v>
      </c>
      <c r="D14" s="70">
        <v>0.52152777777777781</v>
      </c>
      <c r="E14" s="69">
        <v>0.85</v>
      </c>
      <c r="F14" s="66">
        <v>12</v>
      </c>
      <c r="G14" s="66">
        <v>82.7</v>
      </c>
      <c r="H14" s="66">
        <v>82.5</v>
      </c>
      <c r="I14" s="66">
        <v>723</v>
      </c>
      <c r="J14" s="66">
        <v>95</v>
      </c>
      <c r="K14" s="186">
        <f t="shared" si="0"/>
        <v>82.06469986533989</v>
      </c>
      <c r="L14" s="186">
        <f t="shared" si="1"/>
        <v>6899.0201353006787</v>
      </c>
      <c r="M14" s="66">
        <v>6400</v>
      </c>
      <c r="N14" s="66">
        <v>82.7</v>
      </c>
      <c r="O14" s="66">
        <v>83</v>
      </c>
      <c r="P14" s="66">
        <v>733</v>
      </c>
      <c r="Q14" s="67">
        <v>95</v>
      </c>
      <c r="R14" s="184">
        <f t="shared" si="2"/>
        <v>82.562061682705576</v>
      </c>
      <c r="S14" s="184">
        <f t="shared" si="4"/>
        <v>6899.0201353006787</v>
      </c>
      <c r="T14" s="184">
        <f t="shared" si="5"/>
        <v>7026.4847105487288</v>
      </c>
      <c r="U14" s="67">
        <v>6400</v>
      </c>
      <c r="V14" s="171">
        <f>U14*V2</f>
        <v>6518.2448036951509</v>
      </c>
      <c r="W14" s="67">
        <v>64.517330000000001</v>
      </c>
      <c r="X14" s="67">
        <v>935</v>
      </c>
      <c r="Y14" s="67">
        <f t="shared" si="6"/>
        <v>1.0106368421052629</v>
      </c>
      <c r="Z14" s="68">
        <f t="shared" si="7"/>
        <v>0.922773254379472</v>
      </c>
    </row>
    <row r="15" spans="1:26" s="62" customFormat="1" ht="35.25" customHeight="1">
      <c r="A15" s="86">
        <v>39843</v>
      </c>
      <c r="B15" s="66">
        <f t="shared" si="3"/>
        <v>3025</v>
      </c>
      <c r="C15" s="70">
        <v>0.52152777777777781</v>
      </c>
      <c r="D15" s="70">
        <v>0.52361111111111114</v>
      </c>
      <c r="E15" s="69">
        <v>1</v>
      </c>
      <c r="F15" s="66">
        <v>2</v>
      </c>
      <c r="G15" s="66">
        <v>87</v>
      </c>
      <c r="H15" s="66">
        <v>88</v>
      </c>
      <c r="I15" s="66">
        <v>774</v>
      </c>
      <c r="J15" s="66">
        <v>98</v>
      </c>
      <c r="K15" s="186">
        <f t="shared" si="0"/>
        <v>87.548192112535816</v>
      </c>
      <c r="L15" s="186">
        <f t="shared" si="1"/>
        <v>7978.1322541249292</v>
      </c>
      <c r="M15" s="66">
        <v>7400</v>
      </c>
      <c r="N15" s="66">
        <v>87</v>
      </c>
      <c r="O15" s="66">
        <v>88</v>
      </c>
      <c r="P15" s="66">
        <v>763</v>
      </c>
      <c r="Q15" s="67">
        <v>98</v>
      </c>
      <c r="R15" s="184">
        <f t="shared" si="2"/>
        <v>87.548192112535816</v>
      </c>
      <c r="S15" s="184">
        <f t="shared" si="4"/>
        <v>7978.1322541249292</v>
      </c>
      <c r="T15" s="184">
        <f t="shared" si="5"/>
        <v>8125.5342357253912</v>
      </c>
      <c r="U15" s="67">
        <v>7400</v>
      </c>
      <c r="V15" s="171">
        <f>U15*V2</f>
        <v>7536.7205542725187</v>
      </c>
      <c r="W15" s="67">
        <v>64.367500000000007</v>
      </c>
      <c r="X15" s="67">
        <v>935</v>
      </c>
      <c r="Y15" s="67">
        <f t="shared" si="6"/>
        <v>1.0103479853479853</v>
      </c>
      <c r="Z15" s="68">
        <f t="shared" si="7"/>
        <v>0.922773254379472</v>
      </c>
    </row>
    <row r="16" spans="1:26" s="62" customFormat="1" ht="35.25" customHeight="1">
      <c r="A16" s="86">
        <v>39843</v>
      </c>
      <c r="B16" s="66">
        <f t="shared" si="3"/>
        <v>3026</v>
      </c>
      <c r="C16" s="70">
        <v>0.52361111111111114</v>
      </c>
      <c r="D16" s="70">
        <v>0.53333333333333333</v>
      </c>
      <c r="E16" s="69">
        <v>7.0000000000000007E-2</v>
      </c>
      <c r="F16" s="66">
        <v>15</v>
      </c>
      <c r="G16" s="66">
        <v>25</v>
      </c>
      <c r="H16" s="66">
        <v>25</v>
      </c>
      <c r="I16" s="66">
        <v>428</v>
      </c>
      <c r="J16" s="66">
        <v>64</v>
      </c>
      <c r="K16" s="186">
        <f t="shared" si="0"/>
        <v>24.870243195841137</v>
      </c>
      <c r="L16" s="186">
        <f t="shared" si="1"/>
        <v>862.45215548871988</v>
      </c>
      <c r="M16" s="66">
        <v>800</v>
      </c>
      <c r="N16" s="66">
        <v>25</v>
      </c>
      <c r="O16" s="71">
        <v>25</v>
      </c>
      <c r="P16" s="71">
        <v>442</v>
      </c>
      <c r="Q16" s="72">
        <v>64</v>
      </c>
      <c r="R16" s="184">
        <f t="shared" si="2"/>
        <v>24.870243195841137</v>
      </c>
      <c r="S16" s="184">
        <f t="shared" si="4"/>
        <v>1078.0651943608998</v>
      </c>
      <c r="T16" s="184">
        <f t="shared" si="5"/>
        <v>1097.983257998053</v>
      </c>
      <c r="U16" s="72">
        <v>1000</v>
      </c>
      <c r="V16" s="171">
        <f>U16*V2</f>
        <v>1018.4757505773674</v>
      </c>
      <c r="W16" s="72">
        <v>64.426599999999993</v>
      </c>
      <c r="X16" s="72">
        <v>935</v>
      </c>
      <c r="Y16" s="67">
        <f t="shared" si="6"/>
        <v>1.0104619240408712</v>
      </c>
      <c r="Z16" s="68">
        <f t="shared" si="7"/>
        <v>0.922773254379472</v>
      </c>
    </row>
    <row r="17" spans="1:26" s="62" customFormat="1" ht="35.25" customHeight="1">
      <c r="A17" s="86">
        <v>39843</v>
      </c>
      <c r="B17" s="66">
        <f t="shared" si="3"/>
        <v>3027</v>
      </c>
      <c r="C17" s="75">
        <v>0.53472222222222221</v>
      </c>
      <c r="D17" s="75">
        <v>0.53611111111111109</v>
      </c>
      <c r="E17" s="76">
        <v>1</v>
      </c>
      <c r="F17" s="71">
        <v>2</v>
      </c>
      <c r="G17" s="71">
        <v>87</v>
      </c>
      <c r="H17" s="71">
        <v>88</v>
      </c>
      <c r="I17" s="71">
        <v>824</v>
      </c>
      <c r="J17" s="71">
        <v>96</v>
      </c>
      <c r="K17" s="186">
        <f t="shared" si="0"/>
        <v>87.528502950448342</v>
      </c>
      <c r="L17" s="186">
        <f t="shared" si="1"/>
        <v>8299.703065531985</v>
      </c>
      <c r="M17" s="71">
        <v>7700</v>
      </c>
      <c r="N17" s="71">
        <v>87</v>
      </c>
      <c r="O17" s="71">
        <v>88</v>
      </c>
      <c r="P17" s="71">
        <v>803</v>
      </c>
      <c r="Q17" s="72">
        <v>96</v>
      </c>
      <c r="R17" s="184">
        <f t="shared" si="2"/>
        <v>87.528502950448342</v>
      </c>
      <c r="S17" s="184">
        <f t="shared" si="4"/>
        <v>8407.4914170323991</v>
      </c>
      <c r="T17" s="184">
        <f t="shared" si="5"/>
        <v>8562.8261314348474</v>
      </c>
      <c r="U17" s="72">
        <v>7800</v>
      </c>
      <c r="V17" s="171">
        <f>U17*V2</f>
        <v>7944.1108545034658</v>
      </c>
      <c r="W17" s="72">
        <v>64.603300000000004</v>
      </c>
      <c r="X17" s="72">
        <v>935</v>
      </c>
      <c r="Y17" s="67">
        <f t="shared" si="6"/>
        <v>1.0108025833815308</v>
      </c>
      <c r="Z17" s="68">
        <f t="shared" si="7"/>
        <v>0.922773254379472</v>
      </c>
    </row>
    <row r="18" spans="1:26" s="62" customFormat="1" ht="35.25" customHeight="1">
      <c r="A18" s="86">
        <v>39843</v>
      </c>
      <c r="B18" s="66">
        <f t="shared" si="3"/>
        <v>3028</v>
      </c>
      <c r="C18" s="75">
        <v>0.55555555555555558</v>
      </c>
      <c r="D18" s="75">
        <v>0.55902777777777779</v>
      </c>
      <c r="E18" s="76">
        <v>0.85</v>
      </c>
      <c r="F18" s="71">
        <v>6</v>
      </c>
      <c r="G18" s="71">
        <v>82.7</v>
      </c>
      <c r="H18" s="71">
        <v>82.5</v>
      </c>
      <c r="I18" s="71">
        <v>747</v>
      </c>
      <c r="J18" s="71">
        <v>95</v>
      </c>
      <c r="K18" s="186">
        <f t="shared" si="0"/>
        <v>81.969429436399892</v>
      </c>
      <c r="L18" s="186">
        <f t="shared" si="1"/>
        <v>7321.6991185835541</v>
      </c>
      <c r="M18" s="71">
        <v>6800</v>
      </c>
      <c r="N18" s="66">
        <v>82.7</v>
      </c>
      <c r="O18" s="71">
        <v>83</v>
      </c>
      <c r="P18" s="71">
        <v>746</v>
      </c>
      <c r="Q18" s="72">
        <v>95</v>
      </c>
      <c r="R18" s="184">
        <f t="shared" si="2"/>
        <v>82.466213857226563</v>
      </c>
      <c r="S18" s="184">
        <f t="shared" si="4"/>
        <v>7321.6991185835541</v>
      </c>
      <c r="T18" s="184">
        <f t="shared" si="5"/>
        <v>7456.9730053010344</v>
      </c>
      <c r="U18" s="72">
        <v>6800</v>
      </c>
      <c r="V18" s="171">
        <f>U18*V2</f>
        <v>6925.6351039260981</v>
      </c>
      <c r="W18" s="72">
        <v>65.736599999999996</v>
      </c>
      <c r="X18" s="72">
        <v>935</v>
      </c>
      <c r="Y18" s="67">
        <f t="shared" si="6"/>
        <v>1.0129874686716791</v>
      </c>
      <c r="Z18" s="68">
        <f t="shared" si="7"/>
        <v>0.922773254379472</v>
      </c>
    </row>
    <row r="19" spans="1:26" s="62" customFormat="1" ht="35.25" customHeight="1">
      <c r="A19" s="86">
        <v>39843</v>
      </c>
      <c r="B19" s="66">
        <f t="shared" si="3"/>
        <v>3029</v>
      </c>
      <c r="C19" s="75">
        <v>0.55972222222222223</v>
      </c>
      <c r="D19" s="75">
        <v>0.56388888888888888</v>
      </c>
      <c r="E19" s="76">
        <v>0.65</v>
      </c>
      <c r="F19" s="71">
        <v>6</v>
      </c>
      <c r="G19" s="66">
        <v>74.099999999999994</v>
      </c>
      <c r="H19" s="66">
        <v>74</v>
      </c>
      <c r="I19" s="66">
        <v>639</v>
      </c>
      <c r="J19" s="66">
        <v>92</v>
      </c>
      <c r="K19" s="186">
        <f t="shared" si="0"/>
        <v>73.510966812277374</v>
      </c>
      <c r="L19" s="186">
        <f t="shared" si="1"/>
        <v>5167.3354269141819</v>
      </c>
      <c r="M19" s="66">
        <v>4800</v>
      </c>
      <c r="N19" s="66">
        <v>74.099999999999994</v>
      </c>
      <c r="O19" s="71">
        <v>74</v>
      </c>
      <c r="P19" s="71">
        <v>639</v>
      </c>
      <c r="Q19" s="72">
        <v>92</v>
      </c>
      <c r="R19" s="184">
        <f t="shared" si="2"/>
        <v>73.510966812277374</v>
      </c>
      <c r="S19" s="184">
        <f t="shared" si="4"/>
        <v>5167.3354269141819</v>
      </c>
      <c r="T19" s="184">
        <f t="shared" si="5"/>
        <v>5262.8058274114419</v>
      </c>
      <c r="U19" s="72">
        <v>4800</v>
      </c>
      <c r="V19" s="171">
        <f>U19*V2</f>
        <v>4888.6836027713634</v>
      </c>
      <c r="W19" s="72">
        <v>65.924279999999996</v>
      </c>
      <c r="X19" s="72">
        <v>935</v>
      </c>
      <c r="Y19" s="67">
        <f t="shared" si="6"/>
        <v>1.0133492963177173</v>
      </c>
      <c r="Z19" s="68">
        <f t="shared" si="7"/>
        <v>0.922773254379472</v>
      </c>
    </row>
    <row r="20" spans="1:26" s="62" customFormat="1" ht="35.25" customHeight="1">
      <c r="A20" s="86">
        <v>39843</v>
      </c>
      <c r="B20" s="66">
        <f t="shared" si="3"/>
        <v>3030</v>
      </c>
      <c r="C20" s="75">
        <v>0.53749999999999998</v>
      </c>
      <c r="D20" s="75">
        <v>0.54236111111111118</v>
      </c>
      <c r="E20" s="76">
        <v>0.45</v>
      </c>
      <c r="F20" s="71">
        <v>6</v>
      </c>
      <c r="G20" s="66">
        <v>63.2</v>
      </c>
      <c r="H20" s="66">
        <v>61</v>
      </c>
      <c r="I20" s="66">
        <v>558</v>
      </c>
      <c r="J20" s="66">
        <v>86</v>
      </c>
      <c r="K20" s="186">
        <f t="shared" si="0"/>
        <v>60.674515018390295</v>
      </c>
      <c r="L20" s="186">
        <f t="shared" si="1"/>
        <v>3449.3038922701621</v>
      </c>
      <c r="M20" s="66">
        <v>3200</v>
      </c>
      <c r="N20" s="66">
        <v>63.2</v>
      </c>
      <c r="O20" s="71">
        <v>60</v>
      </c>
      <c r="P20" s="71">
        <v>534</v>
      </c>
      <c r="Q20" s="72">
        <v>86</v>
      </c>
      <c r="R20" s="184">
        <f t="shared" si="2"/>
        <v>59.679850837760945</v>
      </c>
      <c r="S20" s="184">
        <f t="shared" si="4"/>
        <v>3449.3038922701621</v>
      </c>
      <c r="T20" s="184">
        <f t="shared" si="5"/>
        <v>3513.0323706492877</v>
      </c>
      <c r="U20" s="72">
        <v>3200</v>
      </c>
      <c r="V20" s="171">
        <f>U20*V2</f>
        <v>3259.1224018475755</v>
      </c>
      <c r="W20" s="72">
        <v>64.58</v>
      </c>
      <c r="X20" s="72">
        <v>935</v>
      </c>
      <c r="Y20" s="67">
        <f t="shared" si="6"/>
        <v>1.0107576633892421</v>
      </c>
      <c r="Z20" s="68">
        <f t="shared" si="7"/>
        <v>0.922773254379472</v>
      </c>
    </row>
    <row r="21" spans="1:26" s="62" customFormat="1" ht="35.25" customHeight="1">
      <c r="A21" s="86">
        <v>39843</v>
      </c>
      <c r="B21" s="66">
        <f t="shared" si="3"/>
        <v>3031</v>
      </c>
      <c r="C21" s="75">
        <v>0.54305555555555551</v>
      </c>
      <c r="D21" s="75">
        <v>0.54861111111111105</v>
      </c>
      <c r="E21" s="76">
        <v>0.3</v>
      </c>
      <c r="F21" s="71">
        <v>6</v>
      </c>
      <c r="G21" s="66">
        <v>52.5</v>
      </c>
      <c r="H21" s="66">
        <v>53</v>
      </c>
      <c r="I21" s="66">
        <v>499</v>
      </c>
      <c r="J21" s="66">
        <v>82</v>
      </c>
      <c r="K21" s="186">
        <f t="shared" si="0"/>
        <v>52.692643928716869</v>
      </c>
      <c r="L21" s="186">
        <f t="shared" si="1"/>
        <v>2693.5133417804641</v>
      </c>
      <c r="M21" s="66">
        <v>2500</v>
      </c>
      <c r="N21" s="66">
        <v>52.5</v>
      </c>
      <c r="O21" s="71">
        <v>52</v>
      </c>
      <c r="P21" s="71">
        <v>486</v>
      </c>
      <c r="Q21" s="72">
        <v>82</v>
      </c>
      <c r="R21" s="184">
        <f t="shared" si="2"/>
        <v>51.698443099873153</v>
      </c>
      <c r="S21" s="184">
        <f t="shared" si="4"/>
        <v>2693.5133417804641</v>
      </c>
      <c r="T21" s="184">
        <f t="shared" si="5"/>
        <v>2743.2780224600115</v>
      </c>
      <c r="U21" s="72">
        <v>2500</v>
      </c>
      <c r="V21" s="171">
        <f>U21*V2</f>
        <v>2546.1893764434185</v>
      </c>
      <c r="W21" s="72">
        <v>65.068799999999996</v>
      </c>
      <c r="X21" s="72">
        <v>935</v>
      </c>
      <c r="Y21" s="67">
        <f t="shared" si="6"/>
        <v>1.0117000192789665</v>
      </c>
      <c r="Z21" s="68">
        <f t="shared" si="7"/>
        <v>0.922773254379472</v>
      </c>
    </row>
    <row r="22" spans="1:26" s="62" customFormat="1" ht="35.25" customHeight="1">
      <c r="A22" s="86">
        <v>39843</v>
      </c>
      <c r="B22" s="66">
        <f t="shared" si="3"/>
        <v>3032</v>
      </c>
      <c r="C22" s="75">
        <v>0.5493055555555556</v>
      </c>
      <c r="D22" s="75">
        <v>0.55069444444444449</v>
      </c>
      <c r="E22" s="76">
        <v>0.15</v>
      </c>
      <c r="F22" s="71">
        <v>2</v>
      </c>
      <c r="G22" s="66">
        <v>37</v>
      </c>
      <c r="H22" s="66">
        <v>37</v>
      </c>
      <c r="I22" s="66">
        <v>447</v>
      </c>
      <c r="J22" s="66">
        <v>78</v>
      </c>
      <c r="K22" s="186">
        <f t="shared" si="0"/>
        <v>36.778030514362406</v>
      </c>
      <c r="L22" s="186">
        <f t="shared" si="1"/>
        <v>1723.5017508277017</v>
      </c>
      <c r="M22" s="66">
        <v>1600</v>
      </c>
      <c r="N22" s="66">
        <v>37</v>
      </c>
      <c r="O22" s="71">
        <v>37.5</v>
      </c>
      <c r="P22" s="71">
        <v>442</v>
      </c>
      <c r="Q22" s="72">
        <v>78</v>
      </c>
      <c r="R22" s="184">
        <f t="shared" si="2"/>
        <v>37.275030926718657</v>
      </c>
      <c r="S22" s="184">
        <f t="shared" si="4"/>
        <v>1723.5017508277017</v>
      </c>
      <c r="T22" s="184">
        <f t="shared" si="5"/>
        <v>1755.34473929565</v>
      </c>
      <c r="U22" s="72">
        <v>1600</v>
      </c>
      <c r="V22" s="171">
        <f>U22*V2</f>
        <v>1629.5612009237877</v>
      </c>
      <c r="W22" s="72">
        <v>65.28</v>
      </c>
      <c r="X22" s="72">
        <v>935</v>
      </c>
      <c r="Y22" s="67">
        <f t="shared" si="6"/>
        <v>1.0121071910545594</v>
      </c>
      <c r="Z22" s="68">
        <f t="shared" si="7"/>
        <v>0.922773254379472</v>
      </c>
    </row>
    <row r="23" spans="1:26" s="62" customFormat="1" ht="35.25" customHeight="1">
      <c r="A23" s="86">
        <v>39843</v>
      </c>
      <c r="B23" s="66">
        <f t="shared" si="3"/>
        <v>3033</v>
      </c>
      <c r="C23" s="75">
        <v>0.55138888888888882</v>
      </c>
      <c r="D23" s="75">
        <v>0.55486111111111114</v>
      </c>
      <c r="E23" s="76">
        <v>7.0000000000000007E-2</v>
      </c>
      <c r="F23" s="71">
        <v>6</v>
      </c>
      <c r="G23" s="66">
        <v>25</v>
      </c>
      <c r="H23" s="66">
        <v>25</v>
      </c>
      <c r="I23" s="66">
        <v>442</v>
      </c>
      <c r="J23" s="66">
        <v>64</v>
      </c>
      <c r="K23" s="186">
        <f t="shared" si="0"/>
        <v>24.843240263163523</v>
      </c>
      <c r="L23" s="186">
        <f t="shared" si="1"/>
        <v>1076.8946822096445</v>
      </c>
      <c r="M23" s="66">
        <v>1000</v>
      </c>
      <c r="N23" s="66">
        <v>25</v>
      </c>
      <c r="O23" s="71">
        <v>25</v>
      </c>
      <c r="P23" s="71">
        <v>454</v>
      </c>
      <c r="Q23" s="72">
        <v>64</v>
      </c>
      <c r="R23" s="184">
        <f t="shared" si="2"/>
        <v>24.843240263163523</v>
      </c>
      <c r="S23" s="184">
        <f t="shared" si="4"/>
        <v>1184.584150430609</v>
      </c>
      <c r="T23" s="184">
        <f t="shared" si="5"/>
        <v>1206.4702317318674</v>
      </c>
      <c r="U23" s="72">
        <v>1100</v>
      </c>
      <c r="V23" s="171">
        <f>U23*V2</f>
        <v>1120.3233256351041</v>
      </c>
      <c r="W23" s="72">
        <v>65.566599999999994</v>
      </c>
      <c r="X23" s="72">
        <v>935</v>
      </c>
      <c r="Y23" s="67">
        <f t="shared" si="6"/>
        <v>1.0126597262386734</v>
      </c>
      <c r="Z23" s="68">
        <f t="shared" si="7"/>
        <v>0.922773254379472</v>
      </c>
    </row>
    <row r="24" spans="1:26" s="62" customFormat="1" ht="35.25" customHeight="1">
      <c r="A24" s="86">
        <v>39843</v>
      </c>
      <c r="B24" s="66">
        <f t="shared" si="3"/>
        <v>3034</v>
      </c>
      <c r="C24" s="75">
        <v>0.56458333333333333</v>
      </c>
      <c r="D24" s="75"/>
      <c r="E24" s="76">
        <v>0.04</v>
      </c>
      <c r="F24" s="71">
        <v>15</v>
      </c>
      <c r="G24" s="71">
        <v>21</v>
      </c>
      <c r="H24" s="71">
        <v>21</v>
      </c>
      <c r="I24" s="71">
        <v>465</v>
      </c>
      <c r="J24" s="71">
        <v>58</v>
      </c>
      <c r="K24" s="186">
        <f t="shared" si="0"/>
        <v>20.86170214623812</v>
      </c>
      <c r="L24" s="186">
        <f t="shared" si="1"/>
        <v>1076.5530786695074</v>
      </c>
      <c r="M24" s="71">
        <v>1000</v>
      </c>
      <c r="N24" s="71">
        <v>21</v>
      </c>
      <c r="O24" s="71">
        <v>20</v>
      </c>
      <c r="P24" s="71">
        <v>485</v>
      </c>
      <c r="Q24" s="72">
        <v>58</v>
      </c>
      <c r="R24" s="184">
        <f t="shared" si="2"/>
        <v>19.868287758322019</v>
      </c>
      <c r="S24" s="184">
        <f t="shared" si="4"/>
        <v>1076.5530786695074</v>
      </c>
      <c r="T24" s="184">
        <f t="shared" si="5"/>
        <v>1096.4432048343022</v>
      </c>
      <c r="U24" s="72">
        <v>1000</v>
      </c>
      <c r="V24" s="171">
        <f>U24*V2</f>
        <v>1018.4757505773674</v>
      </c>
      <c r="W24" s="72">
        <v>65.900000000000006</v>
      </c>
      <c r="X24" s="72">
        <v>935</v>
      </c>
      <c r="Y24" s="72">
        <f t="shared" si="6"/>
        <v>1.0133024869866976</v>
      </c>
      <c r="Z24" s="68">
        <f t="shared" si="7"/>
        <v>0.922773254379472</v>
      </c>
    </row>
    <row r="25" spans="1:26" s="62" customFormat="1" ht="35.25" customHeight="1" thickBot="1">
      <c r="A25" s="77"/>
      <c r="B25" s="78"/>
      <c r="C25" s="78"/>
      <c r="D25" s="79"/>
      <c r="E25" s="80" t="s">
        <v>15</v>
      </c>
      <c r="F25" s="52">
        <v>5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81"/>
      <c r="R25" s="81"/>
      <c r="S25" s="81"/>
      <c r="T25" s="81"/>
      <c r="U25" s="81"/>
      <c r="V25" s="78"/>
      <c r="W25" s="81"/>
      <c r="X25" s="81"/>
      <c r="Y25" s="81"/>
      <c r="Z25" s="55"/>
    </row>
    <row r="26" spans="1:26">
      <c r="E26" s="82"/>
      <c r="F26" s="83"/>
    </row>
    <row r="27" spans="1:26" ht="21">
      <c r="E27" s="84" t="s">
        <v>16</v>
      </c>
      <c r="F27" s="85">
        <f>SUM(F6:F25)</f>
        <v>150</v>
      </c>
    </row>
    <row r="29" spans="1:26">
      <c r="C29" s="45" t="s">
        <v>36</v>
      </c>
    </row>
    <row r="30" spans="1:26">
      <c r="C30" s="45" t="s">
        <v>37</v>
      </c>
    </row>
  </sheetData>
  <mergeCells count="3">
    <mergeCell ref="G3:M3"/>
    <mergeCell ref="N3:V3"/>
    <mergeCell ref="W3:Z3"/>
  </mergeCells>
  <phoneticPr fontId="1" type="noConversion"/>
  <pageMargins left="0.33" right="0.21" top="0.64" bottom="0.56000000000000005" header="0.5" footer="0.5"/>
  <pageSetup scale="5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#2 Engine </vt:lpstr>
      <vt:lpstr>#3 Engine  </vt:lpstr>
      <vt:lpstr>Jan 26 plan</vt:lpstr>
      <vt:lpstr>Jan 27 plan</vt:lpstr>
      <vt:lpstr>Jan 28 AM plan</vt:lpstr>
      <vt:lpstr>Jan 28 PM plan</vt:lpstr>
      <vt:lpstr>Jan 29 AM plan</vt:lpstr>
      <vt:lpstr>Jan 30 AM plan </vt:lpstr>
      <vt:lpstr>Jan 30 PM plan</vt:lpstr>
      <vt:lpstr>Jan 31 AM plan </vt:lpstr>
      <vt:lpstr>Jan 31 AM 2 plan </vt:lpstr>
      <vt:lpstr>Jan 31 PM plan</vt:lpstr>
      <vt:lpstr>Feb 2 AM Plan</vt:lpstr>
      <vt:lpstr>Fuel Analysis</vt:lpstr>
      <vt:lpstr>'Feb 2 AM Plan'!Print_Area</vt:lpstr>
      <vt:lpstr>'Jan 26 plan'!Print_Area</vt:lpstr>
      <vt:lpstr>'Jan 27 plan'!Print_Area</vt:lpstr>
      <vt:lpstr>'Jan 28 AM plan'!Print_Area</vt:lpstr>
      <vt:lpstr>'Jan 28 PM plan'!Print_Area</vt:lpstr>
      <vt:lpstr>'Jan 30 AM plan '!Print_Area</vt:lpstr>
      <vt:lpstr>'Jan 30 PM plan'!Print_Area</vt:lpstr>
      <vt:lpstr>'Jan 31 AM 2 plan '!Print_Area</vt:lpstr>
      <vt:lpstr>'Jan 31 AM plan '!Print_Area</vt:lpstr>
      <vt:lpstr>'Jan 31 PM plan'!Print_Area</vt:lpstr>
    </vt:vector>
  </TitlesOfParts>
  <Company>LMIT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Bulzan</dc:creator>
  <cp:lastModifiedBy>b.e.anderson</cp:lastModifiedBy>
  <dcterms:created xsi:type="dcterms:W3CDTF">2009-02-11T15:20:21Z</dcterms:created>
  <dcterms:modified xsi:type="dcterms:W3CDTF">2013-11-20T15:25:14Z</dcterms:modified>
</cp:coreProperties>
</file>